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omments6.xml" ContentType="application/vnd.openxmlformats-officedocument.spreadsheetml.comments+xml"/>
  <Override PartName="/xl/charts/chart5.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omments7.xml" ContentType="application/vnd.openxmlformats-officedocument.spreadsheetml.comments+xml"/>
  <Override PartName="/xl/charts/chart6.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omments8.xml" ContentType="application/vnd.openxmlformats-officedocument.spreadsheetml.comments+xml"/>
  <Override PartName="/xl/charts/chart7.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omments9.xml" ContentType="application/vnd.openxmlformats-officedocument.spreadsheetml.comments+xml"/>
  <Override PartName="/xl/charts/chart8.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omments10.xml" ContentType="application/vnd.openxmlformats-officedocument.spreadsheetml.comment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omments11.xml" ContentType="application/vnd.openxmlformats-officedocument.spreadsheetml.comment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omments12.xml" ContentType="application/vnd.openxmlformats-officedocument.spreadsheetml.comments+xml"/>
  <Override PartName="/xl/charts/chart11.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omments13.xml" ContentType="application/vnd.openxmlformats-officedocument.spreadsheetml.comments+xml"/>
  <Override PartName="/xl/charts/chart12.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omments14.xml" ContentType="application/vnd.openxmlformats-officedocument.spreadsheetml.comments+xml"/>
  <Override PartName="/xl/charts/chart13.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7"/>
  <workbookPr codeName="ThisWorkbook"/>
  <mc:AlternateContent xmlns:mc="http://schemas.openxmlformats.org/markup-compatibility/2006">
    <mc:Choice Requires="x15">
      <x15ac:absPath xmlns:x15ac="http://schemas.microsoft.com/office/spreadsheetml/2010/11/ac" url="G:\Mi unidad\ESCRITORIO CALIDAD\2 MONICA SGC UFPS SOPORTES\2 ACTAS Y COMUNICACIONES\2. ACTAS APROBACIÓN\ACTAS 2023\Acta 2023-06 Mayo 29 de 2023\160 GA - FORVARIOS\FINAL\"/>
    </mc:Choice>
  </mc:AlternateContent>
  <xr:revisionPtr revIDLastSave="0" documentId="13_ncr:1_{E318FAAC-31FD-4CA6-8D99-972AA312E597}" xr6:coauthVersionLast="36" xr6:coauthVersionMax="36" xr10:uidLastSave="{00000000-0000-0000-0000-000000000000}"/>
  <bookViews>
    <workbookView xWindow="0" yWindow="0" windowWidth="23040" windowHeight="9195" tabRatio="918" firstSheet="7" activeTab="18" xr2:uid="{00000000-000D-0000-FFFF-FFFF00000000}"/>
  </bookViews>
  <sheets>
    <sheet name="FO-GA-16" sheetId="45" r:id="rId1"/>
    <sheet name="Programa" sheetId="44" r:id="rId2"/>
    <sheet name="Escalas" sheetId="30" r:id="rId3"/>
    <sheet name="Ponderación Factores" sheetId="27" r:id="rId4"/>
    <sheet name="Ponderación Características" sheetId="28" r:id="rId5"/>
    <sheet name="Tabla general - Resumen" sheetId="26" r:id="rId6"/>
    <sheet name="F1 - Calif Caract" sheetId="31" r:id="rId7"/>
    <sheet name="F2 - Calif Caract" sheetId="32" r:id="rId8"/>
    <sheet name="F3 - Calif Caract" sheetId="33" r:id="rId9"/>
    <sheet name="F4 - Calif Caract" sheetId="35" r:id="rId10"/>
    <sheet name="F5 - Calif Caract" sheetId="36" r:id="rId11"/>
    <sheet name="F6 - Calif Caract" sheetId="37" r:id="rId12"/>
    <sheet name="F7 - Calif Caract" sheetId="38" r:id="rId13"/>
    <sheet name="F8 - Calif Caract" sheetId="39" r:id="rId14"/>
    <sheet name="F9 - Calif Caract" sheetId="40" r:id="rId15"/>
    <sheet name="F10 - Calif Caract" sheetId="41" r:id="rId16"/>
    <sheet name="F11 - Calif Caract" sheetId="42" r:id="rId17"/>
    <sheet name="F12 - Calif Caract" sheetId="43" r:id="rId18"/>
    <sheet name="CONTROL DE CAMBIOS" sheetId="46" r:id="rId19"/>
    <sheet name="F1 - Pond Caract" sheetId="1" state="hidden" r:id="rId20"/>
    <sheet name="F2 - Pond Caract" sheetId="3" state="hidden" r:id="rId21"/>
    <sheet name="F3 - Pond Caract" sheetId="5" state="hidden" r:id="rId22"/>
    <sheet name="F4 - Pond Caract" sheetId="7" state="hidden" r:id="rId23"/>
    <sheet name="F5 - Pond Caract" sheetId="9" state="hidden" r:id="rId24"/>
    <sheet name="F6 - Pond Caract" sheetId="11" state="hidden" r:id="rId25"/>
    <sheet name="F7 - Pond Caract" sheetId="13" state="hidden" r:id="rId26"/>
    <sheet name="F8 - Pond Caract" sheetId="15" state="hidden" r:id="rId27"/>
    <sheet name="F9 - Pond Caract" sheetId="17" state="hidden" r:id="rId28"/>
    <sheet name="F10 - Pond Caract" sheetId="19" state="hidden" r:id="rId29"/>
    <sheet name="F11 - Pond Caract" sheetId="21" state="hidden" r:id="rId30"/>
    <sheet name="F12 - Pond Caract" sheetId="23" state="hidden" r:id="rId31"/>
  </sheets>
  <definedNames>
    <definedName name="_xlnm._FilterDatabase" localSheetId="3" hidden="1">#REF!</definedName>
    <definedName name="_xlnm.Print_Area" localSheetId="15">'F10 - Calif Caract'!#REF!</definedName>
    <definedName name="_xlnm.Print_Area" localSheetId="17">'F12 - Calif Caract'!#REF!</definedName>
    <definedName name="_xlnm.Print_Area" localSheetId="9">'F4 - Calif Caract'!#REF!</definedName>
    <definedName name="_xlnm.Print_Area" localSheetId="12">'F7 - Calif Caract'!#REF!</definedName>
    <definedName name="_xlnm.Print_Area" localSheetId="13">'F8 - Calif Caract'!#REF!</definedName>
    <definedName name="_xlnm.Print_Area" localSheetId="14">'F9 - Calif Caract'!#REF!</definedName>
    <definedName name="_xlnm.Print_Area" localSheetId="1">Programa!$A$1:$E$23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 i="41" l="1"/>
  <c r="B5" i="41"/>
  <c r="B4" i="41"/>
  <c r="B52" i="26" s="1"/>
  <c r="F33" i="42"/>
  <c r="F27" i="37"/>
  <c r="F28" i="37"/>
  <c r="B7" i="43"/>
  <c r="B5" i="43"/>
  <c r="B64" i="26" s="1"/>
  <c r="B4" i="43"/>
  <c r="B63" i="26" s="1"/>
  <c r="F26" i="43"/>
  <c r="F25" i="43"/>
  <c r="F24" i="43"/>
  <c r="F23" i="43"/>
  <c r="I5" i="43"/>
  <c r="I4" i="43"/>
  <c r="B62" i="26"/>
  <c r="B55" i="26"/>
  <c r="B51" i="26"/>
  <c r="B48" i="26"/>
  <c r="B11" i="42"/>
  <c r="B5" i="42"/>
  <c r="B57" i="26" s="1"/>
  <c r="B6" i="42"/>
  <c r="B58" i="26" s="1"/>
  <c r="B7" i="42"/>
  <c r="B59" i="26" s="1"/>
  <c r="B8" i="42"/>
  <c r="B60" i="26" s="1"/>
  <c r="B9" i="42"/>
  <c r="B61" i="26" s="1"/>
  <c r="B4" i="42"/>
  <c r="B56" i="26" s="1"/>
  <c r="F40" i="42"/>
  <c r="F39" i="42"/>
  <c r="F38" i="42"/>
  <c r="F37" i="42"/>
  <c r="F36" i="42"/>
  <c r="F35" i="42"/>
  <c r="F34" i="42"/>
  <c r="F32" i="42"/>
  <c r="F31" i="42"/>
  <c r="F30" i="42"/>
  <c r="G30" i="42" s="1"/>
  <c r="D5" i="42" s="1"/>
  <c r="D57" i="26" s="1"/>
  <c r="F29" i="42"/>
  <c r="F28" i="42"/>
  <c r="I9" i="42"/>
  <c r="I8" i="42"/>
  <c r="I7" i="42"/>
  <c r="I6" i="42"/>
  <c r="I5" i="42"/>
  <c r="I4" i="42"/>
  <c r="B54" i="26"/>
  <c r="F28" i="41"/>
  <c r="F30" i="41"/>
  <c r="F25" i="41"/>
  <c r="F26" i="41"/>
  <c r="F31" i="41"/>
  <c r="F29" i="41"/>
  <c r="F27" i="41"/>
  <c r="F24" i="41"/>
  <c r="B8" i="41"/>
  <c r="I6" i="41"/>
  <c r="I5" i="41"/>
  <c r="B53" i="26"/>
  <c r="I4" i="41"/>
  <c r="B5" i="40"/>
  <c r="B50" i="26" s="1"/>
  <c r="B4" i="40"/>
  <c r="B49" i="26" s="1"/>
  <c r="B7" i="40"/>
  <c r="B6" i="40"/>
  <c r="C4" i="40" s="1"/>
  <c r="F26" i="40"/>
  <c r="F25" i="40"/>
  <c r="F24" i="40"/>
  <c r="F23" i="40"/>
  <c r="G23" i="40" s="1"/>
  <c r="D4" i="40" s="1"/>
  <c r="D49" i="26" s="1"/>
  <c r="I5" i="40"/>
  <c r="I4" i="40"/>
  <c r="F24" i="39"/>
  <c r="B7" i="39"/>
  <c r="B5" i="39"/>
  <c r="B47" i="26" s="1"/>
  <c r="C47" i="26" s="1"/>
  <c r="B4" i="39"/>
  <c r="B46" i="26" s="1"/>
  <c r="C46" i="26" s="1"/>
  <c r="F26" i="39"/>
  <c r="F25" i="39"/>
  <c r="F23" i="39"/>
  <c r="G23" i="39" s="1"/>
  <c r="I5" i="39"/>
  <c r="I4" i="39"/>
  <c r="B8" i="38"/>
  <c r="B5" i="38"/>
  <c r="B43" i="26" s="1"/>
  <c r="B6" i="38"/>
  <c r="B44" i="26" s="1"/>
  <c r="B4" i="38"/>
  <c r="B42" i="26" s="1"/>
  <c r="F27" i="38"/>
  <c r="F26" i="38"/>
  <c r="F25" i="38"/>
  <c r="F24" i="38"/>
  <c r="G24" i="38" s="1"/>
  <c r="D4" i="38" s="1"/>
  <c r="H4" i="38" s="1"/>
  <c r="I6" i="38"/>
  <c r="I5" i="38"/>
  <c r="I4" i="38"/>
  <c r="B9" i="37"/>
  <c r="B5" i="37"/>
  <c r="B38" i="26" s="1"/>
  <c r="B6" i="37"/>
  <c r="B39" i="26" s="1"/>
  <c r="B7" i="37"/>
  <c r="B40" i="26" s="1"/>
  <c r="B4" i="37"/>
  <c r="B37" i="26" s="1"/>
  <c r="F32" i="37"/>
  <c r="F31" i="37"/>
  <c r="F30" i="37"/>
  <c r="F29" i="37"/>
  <c r="F26" i="37"/>
  <c r="G26" i="37" s="1"/>
  <c r="D4" i="37" s="1"/>
  <c r="D37" i="26" s="1"/>
  <c r="I7" i="37"/>
  <c r="I6" i="37"/>
  <c r="I5" i="37"/>
  <c r="I4" i="37"/>
  <c r="B4" i="36"/>
  <c r="B27" i="26" s="1"/>
  <c r="B14" i="36"/>
  <c r="B5" i="36"/>
  <c r="B28" i="26" s="1"/>
  <c r="B6" i="36"/>
  <c r="B29" i="26" s="1"/>
  <c r="B7" i="36"/>
  <c r="B30" i="26" s="1"/>
  <c r="B8" i="36"/>
  <c r="B31" i="26" s="1"/>
  <c r="B9" i="36"/>
  <c r="B32" i="26" s="1"/>
  <c r="B10" i="36"/>
  <c r="B33" i="26" s="1"/>
  <c r="B11" i="36"/>
  <c r="B34" i="26" s="1"/>
  <c r="B12" i="36"/>
  <c r="B35" i="26" s="1"/>
  <c r="I4" i="36"/>
  <c r="I5" i="36"/>
  <c r="F49" i="36"/>
  <c r="F48" i="36"/>
  <c r="F47" i="36"/>
  <c r="F46" i="36"/>
  <c r="F45" i="36"/>
  <c r="F44" i="36"/>
  <c r="F43" i="36"/>
  <c r="F42" i="36"/>
  <c r="F41" i="36"/>
  <c r="F40" i="36"/>
  <c r="F39" i="36"/>
  <c r="F38" i="36"/>
  <c r="F37" i="36"/>
  <c r="F36" i="36"/>
  <c r="F35" i="36"/>
  <c r="F34" i="36"/>
  <c r="F33" i="36"/>
  <c r="F32" i="36"/>
  <c r="F31" i="36"/>
  <c r="I12" i="36"/>
  <c r="I11" i="36"/>
  <c r="I10" i="36"/>
  <c r="I9" i="36"/>
  <c r="I8" i="36"/>
  <c r="I7" i="36"/>
  <c r="I6" i="36"/>
  <c r="B7" i="35"/>
  <c r="B5" i="35"/>
  <c r="B25" i="26" s="1"/>
  <c r="B4" i="35"/>
  <c r="B24" i="26" s="1"/>
  <c r="F27" i="35"/>
  <c r="F26" i="35"/>
  <c r="F25" i="35"/>
  <c r="F24" i="35"/>
  <c r="I5" i="35"/>
  <c r="I4" i="35"/>
  <c r="B13" i="33"/>
  <c r="B5" i="33"/>
  <c r="B16" i="26" s="1"/>
  <c r="B6" i="33"/>
  <c r="B17" i="26" s="1"/>
  <c r="B7" i="33"/>
  <c r="B18" i="26" s="1"/>
  <c r="B8" i="33"/>
  <c r="B19" i="26" s="1"/>
  <c r="B9" i="33"/>
  <c r="B20" i="26" s="1"/>
  <c r="B10" i="33"/>
  <c r="B21" i="26" s="1"/>
  <c r="B11" i="33"/>
  <c r="B22" i="26" s="1"/>
  <c r="B4" i="33"/>
  <c r="B15" i="26" s="1"/>
  <c r="F52" i="33"/>
  <c r="F51" i="33"/>
  <c r="F50" i="33"/>
  <c r="G50" i="33" s="1"/>
  <c r="F49" i="33"/>
  <c r="F48" i="33"/>
  <c r="F47" i="33"/>
  <c r="F46" i="33"/>
  <c r="F45" i="33"/>
  <c r="F44" i="33"/>
  <c r="F43" i="33"/>
  <c r="F42" i="33"/>
  <c r="F41" i="33"/>
  <c r="F40" i="33"/>
  <c r="F39" i="33"/>
  <c r="F38" i="33"/>
  <c r="F37" i="33"/>
  <c r="F36" i="33"/>
  <c r="F35" i="33"/>
  <c r="F34" i="33"/>
  <c r="F33" i="33"/>
  <c r="F32" i="33"/>
  <c r="F31" i="33"/>
  <c r="F30" i="33"/>
  <c r="I11" i="33"/>
  <c r="I10" i="33"/>
  <c r="I9" i="33"/>
  <c r="I8" i="33"/>
  <c r="I7" i="33"/>
  <c r="I6" i="33"/>
  <c r="I5" i="33"/>
  <c r="I4" i="33"/>
  <c r="I7" i="32"/>
  <c r="B10" i="32"/>
  <c r="B7" i="31"/>
  <c r="B5" i="32"/>
  <c r="B10" i="26" s="1"/>
  <c r="B6" i="32"/>
  <c r="B11" i="26" s="1"/>
  <c r="B7" i="32"/>
  <c r="B12" i="26" s="1"/>
  <c r="B8" i="32"/>
  <c r="B13" i="26" s="1"/>
  <c r="B4" i="32"/>
  <c r="B9" i="26" s="1"/>
  <c r="F37" i="32"/>
  <c r="F36" i="32"/>
  <c r="F35" i="32"/>
  <c r="F34" i="32"/>
  <c r="F33" i="32"/>
  <c r="F32" i="32"/>
  <c r="F31" i="32"/>
  <c r="F30" i="32"/>
  <c r="F29" i="32"/>
  <c r="F28" i="32"/>
  <c r="I8" i="32"/>
  <c r="I6" i="32"/>
  <c r="I5" i="32"/>
  <c r="I4" i="32"/>
  <c r="F26" i="31"/>
  <c r="B5" i="31"/>
  <c r="B7" i="26" s="1"/>
  <c r="B4" i="31"/>
  <c r="B6" i="26" s="1"/>
  <c r="G24" i="35" l="1"/>
  <c r="D4" i="35" s="1"/>
  <c r="D24" i="26" s="1"/>
  <c r="C43" i="26"/>
  <c r="G25" i="40"/>
  <c r="D5" i="40" s="1"/>
  <c r="D50" i="26" s="1"/>
  <c r="D42" i="26"/>
  <c r="C64" i="26"/>
  <c r="C63" i="26"/>
  <c r="B6" i="43"/>
  <c r="C4" i="43" s="1"/>
  <c r="C56" i="26"/>
  <c r="C61" i="26"/>
  <c r="C60" i="26"/>
  <c r="C59" i="26"/>
  <c r="C58" i="26"/>
  <c r="C57" i="26"/>
  <c r="C44" i="26"/>
  <c r="C42" i="26"/>
  <c r="C39" i="26"/>
  <c r="C40" i="26"/>
  <c r="C38" i="26"/>
  <c r="C37" i="26"/>
  <c r="C34" i="26"/>
  <c r="C33" i="26"/>
  <c r="C32" i="26"/>
  <c r="C31" i="26"/>
  <c r="C30" i="26"/>
  <c r="C28" i="26"/>
  <c r="C29" i="26"/>
  <c r="C27" i="26"/>
  <c r="C35" i="26"/>
  <c r="C21" i="26"/>
  <c r="C20" i="26"/>
  <c r="C19" i="26"/>
  <c r="C18" i="26"/>
  <c r="C17" i="26"/>
  <c r="C16" i="26"/>
  <c r="C15" i="26"/>
  <c r="C22" i="26"/>
  <c r="C12" i="26"/>
  <c r="C10" i="26"/>
  <c r="C11" i="26"/>
  <c r="C9" i="26"/>
  <c r="C13" i="26"/>
  <c r="G23" i="43"/>
  <c r="D4" i="43" s="1"/>
  <c r="D63" i="26" s="1"/>
  <c r="G26" i="35"/>
  <c r="D5" i="35" s="1"/>
  <c r="D25" i="26" s="1"/>
  <c r="B6" i="39"/>
  <c r="C5" i="39" s="1"/>
  <c r="C24" i="26"/>
  <c r="C25" i="26"/>
  <c r="C7" i="26"/>
  <c r="G25" i="43"/>
  <c r="D5" i="43" s="1"/>
  <c r="D64" i="26" s="1"/>
  <c r="H4" i="43"/>
  <c r="C5" i="43"/>
  <c r="E5" i="43" s="1"/>
  <c r="G32" i="42"/>
  <c r="D6" i="42" s="1"/>
  <c r="D58" i="26" s="1"/>
  <c r="G37" i="42"/>
  <c r="D8" i="42" s="1"/>
  <c r="G8" i="42" s="1"/>
  <c r="G39" i="42"/>
  <c r="D9" i="42" s="1"/>
  <c r="H9" i="42" s="1"/>
  <c r="G35" i="42"/>
  <c r="D7" i="42" s="1"/>
  <c r="B10" i="42"/>
  <c r="C6" i="42" s="1"/>
  <c r="E6" i="42" s="1"/>
  <c r="G28" i="42"/>
  <c r="D4" i="42" s="1"/>
  <c r="H6" i="42"/>
  <c r="H5" i="42"/>
  <c r="G5" i="42"/>
  <c r="G30" i="41"/>
  <c r="D6" i="41" s="1"/>
  <c r="D54" i="26" s="1"/>
  <c r="G24" i="41"/>
  <c r="D4" i="41" s="1"/>
  <c r="D52" i="26" s="1"/>
  <c r="G27" i="41"/>
  <c r="D5" i="41" s="1"/>
  <c r="B7" i="41"/>
  <c r="C6" i="41" s="1"/>
  <c r="H4" i="40"/>
  <c r="D6" i="40"/>
  <c r="G4" i="40"/>
  <c r="E4" i="40"/>
  <c r="G5" i="40"/>
  <c r="H5" i="40"/>
  <c r="C5" i="40"/>
  <c r="E5" i="40" s="1"/>
  <c r="D4" i="39"/>
  <c r="G25" i="39"/>
  <c r="D5" i="39" s="1"/>
  <c r="H5" i="39"/>
  <c r="E5" i="39"/>
  <c r="D6" i="39"/>
  <c r="G25" i="38"/>
  <c r="D5" i="38" s="1"/>
  <c r="G27" i="38"/>
  <c r="D6" i="38" s="1"/>
  <c r="B7" i="38"/>
  <c r="C4" i="38" s="1"/>
  <c r="E4" i="38" s="1"/>
  <c r="G4" i="38"/>
  <c r="G30" i="37"/>
  <c r="D6" i="37" s="1"/>
  <c r="G27" i="37"/>
  <c r="D5" i="37" s="1"/>
  <c r="D38" i="26" s="1"/>
  <c r="G31" i="37"/>
  <c r="D7" i="37" s="1"/>
  <c r="D40" i="26" s="1"/>
  <c r="H4" i="37"/>
  <c r="G4" i="37"/>
  <c r="B8" i="37"/>
  <c r="G35" i="36"/>
  <c r="D6" i="36" s="1"/>
  <c r="B13" i="36"/>
  <c r="C5" i="36" s="1"/>
  <c r="G45" i="36"/>
  <c r="D10" i="36" s="1"/>
  <c r="G37" i="36"/>
  <c r="D7" i="36" s="1"/>
  <c r="G43" i="36"/>
  <c r="D9" i="36" s="1"/>
  <c r="G33" i="36"/>
  <c r="D5" i="36" s="1"/>
  <c r="D28" i="26" s="1"/>
  <c r="G40" i="36"/>
  <c r="D8" i="36" s="1"/>
  <c r="G46" i="36"/>
  <c r="D11" i="36" s="1"/>
  <c r="G48" i="36"/>
  <c r="D12" i="36" s="1"/>
  <c r="G31" i="36"/>
  <c r="D4" i="36" s="1"/>
  <c r="D27" i="26" s="1"/>
  <c r="B6" i="35"/>
  <c r="C5" i="35" s="1"/>
  <c r="E5" i="35" s="1"/>
  <c r="H5" i="35"/>
  <c r="B12" i="33"/>
  <c r="C8" i="33" s="1"/>
  <c r="G32" i="33"/>
  <c r="D5" i="33" s="1"/>
  <c r="G35" i="33"/>
  <c r="D6" i="33" s="1"/>
  <c r="G30" i="33"/>
  <c r="D4" i="33" s="1"/>
  <c r="G42" i="33"/>
  <c r="D7" i="33" s="1"/>
  <c r="G47" i="33"/>
  <c r="D9" i="33" s="1"/>
  <c r="G51" i="33"/>
  <c r="D11" i="33" s="1"/>
  <c r="G45" i="33"/>
  <c r="D8" i="33" s="1"/>
  <c r="D10" i="33"/>
  <c r="G36" i="32"/>
  <c r="D8" i="32" s="1"/>
  <c r="G34" i="32"/>
  <c r="D7" i="32" s="1"/>
  <c r="D12" i="26" s="1"/>
  <c r="G33" i="32"/>
  <c r="D6" i="32" s="1"/>
  <c r="G28" i="32"/>
  <c r="D4" i="32" s="1"/>
  <c r="D9" i="26" s="1"/>
  <c r="G32" i="32"/>
  <c r="D5" i="32" s="1"/>
  <c r="B9" i="32"/>
  <c r="D23" i="26" l="1"/>
  <c r="D62" i="26"/>
  <c r="H4" i="35"/>
  <c r="G4" i="35"/>
  <c r="H5" i="43"/>
  <c r="G5" i="43"/>
  <c r="E4" i="43"/>
  <c r="G4" i="43"/>
  <c r="C4" i="39"/>
  <c r="D6" i="43"/>
  <c r="C5" i="41"/>
  <c r="E5" i="41" s="1"/>
  <c r="G5" i="32"/>
  <c r="D10" i="26"/>
  <c r="H9" i="36"/>
  <c r="D32" i="26"/>
  <c r="G5" i="41"/>
  <c r="D53" i="26"/>
  <c r="G4" i="42"/>
  <c r="D56" i="26"/>
  <c r="H8" i="36"/>
  <c r="D31" i="26"/>
  <c r="H5" i="37"/>
  <c r="G6" i="38"/>
  <c r="D44" i="26"/>
  <c r="D6" i="35"/>
  <c r="H6" i="35" s="1"/>
  <c r="G5" i="38"/>
  <c r="D43" i="26"/>
  <c r="D41" i="26" s="1"/>
  <c r="H6" i="32"/>
  <c r="D11" i="26"/>
  <c r="H7" i="36"/>
  <c r="D30" i="26"/>
  <c r="H10" i="36"/>
  <c r="D33" i="26"/>
  <c r="H7" i="42"/>
  <c r="D59" i="26"/>
  <c r="G6" i="37"/>
  <c r="D39" i="26"/>
  <c r="G9" i="42"/>
  <c r="D61" i="26"/>
  <c r="H6" i="36"/>
  <c r="D29" i="26"/>
  <c r="H8" i="42"/>
  <c r="D60" i="26"/>
  <c r="D36" i="26"/>
  <c r="G8" i="32"/>
  <c r="D13" i="26"/>
  <c r="G12" i="36"/>
  <c r="D35" i="26"/>
  <c r="G5" i="35"/>
  <c r="G11" i="36"/>
  <c r="D34" i="26"/>
  <c r="H5" i="38"/>
  <c r="G5" i="39"/>
  <c r="D47" i="26"/>
  <c r="G6" i="42"/>
  <c r="G4" i="39"/>
  <c r="D46" i="26"/>
  <c r="D45" i="26" s="1"/>
  <c r="G5" i="37"/>
  <c r="C5" i="38"/>
  <c r="E5" i="38" s="1"/>
  <c r="C10" i="33"/>
  <c r="E10" i="33" s="1"/>
  <c r="C7" i="33"/>
  <c r="C4" i="33"/>
  <c r="E4" i="33" s="1"/>
  <c r="C6" i="33"/>
  <c r="E6" i="33" s="1"/>
  <c r="C9" i="33"/>
  <c r="E9" i="33" s="1"/>
  <c r="C11" i="33"/>
  <c r="E11" i="33" s="1"/>
  <c r="C4" i="32"/>
  <c r="E4" i="32" s="1"/>
  <c r="C7" i="32"/>
  <c r="E7" i="32" s="1"/>
  <c r="C6" i="43"/>
  <c r="G6" i="43"/>
  <c r="H6" i="43"/>
  <c r="E6" i="43"/>
  <c r="C9" i="42"/>
  <c r="E9" i="42" s="1"/>
  <c r="G7" i="42"/>
  <c r="D10" i="42"/>
  <c r="H10" i="42" s="1"/>
  <c r="H4" i="42"/>
  <c r="C8" i="42"/>
  <c r="E8" i="42" s="1"/>
  <c r="C7" i="42"/>
  <c r="E7" i="42" s="1"/>
  <c r="C4" i="42"/>
  <c r="E4" i="42" s="1"/>
  <c r="C5" i="42"/>
  <c r="E5" i="42" s="1"/>
  <c r="H6" i="41"/>
  <c r="G6" i="41"/>
  <c r="E6" i="41"/>
  <c r="G4" i="41"/>
  <c r="H4" i="41"/>
  <c r="H5" i="41"/>
  <c r="D7" i="41"/>
  <c r="H7" i="41" s="1"/>
  <c r="C4" i="41"/>
  <c r="C6" i="40"/>
  <c r="H6" i="40"/>
  <c r="G6" i="40"/>
  <c r="E6" i="40"/>
  <c r="H4" i="39"/>
  <c r="E4" i="39"/>
  <c r="E6" i="39" s="1"/>
  <c r="C6" i="39"/>
  <c r="H6" i="39"/>
  <c r="G6" i="39"/>
  <c r="H6" i="38"/>
  <c r="D7" i="38"/>
  <c r="G7" i="38" s="1"/>
  <c r="C6" i="38"/>
  <c r="E6" i="38" s="1"/>
  <c r="H7" i="38"/>
  <c r="H6" i="37"/>
  <c r="D8" i="37"/>
  <c r="H8" i="37" s="1"/>
  <c r="H7" i="37"/>
  <c r="G7" i="37"/>
  <c r="C6" i="37"/>
  <c r="E6" i="37" s="1"/>
  <c r="C7" i="37"/>
  <c r="E7" i="37" s="1"/>
  <c r="C5" i="37"/>
  <c r="E5" i="37" s="1"/>
  <c r="C4" i="37"/>
  <c r="C8" i="36"/>
  <c r="E8" i="36" s="1"/>
  <c r="G6" i="36"/>
  <c r="G7" i="36"/>
  <c r="G8" i="36"/>
  <c r="C10" i="36"/>
  <c r="E10" i="36" s="1"/>
  <c r="H11" i="36"/>
  <c r="C9" i="36"/>
  <c r="E9" i="36" s="1"/>
  <c r="G9" i="36"/>
  <c r="H12" i="36"/>
  <c r="E5" i="36"/>
  <c r="H5" i="36"/>
  <c r="G5" i="36"/>
  <c r="C12" i="36"/>
  <c r="E12" i="36" s="1"/>
  <c r="C11" i="36"/>
  <c r="E11" i="36" s="1"/>
  <c r="G4" i="36"/>
  <c r="H4" i="36"/>
  <c r="C4" i="36"/>
  <c r="E4" i="36" s="1"/>
  <c r="G10" i="36"/>
  <c r="C6" i="36"/>
  <c r="E6" i="36" s="1"/>
  <c r="C7" i="36"/>
  <c r="E7" i="36" s="1"/>
  <c r="D13" i="36"/>
  <c r="H13" i="36" s="1"/>
  <c r="C4" i="35"/>
  <c r="G11" i="33"/>
  <c r="D22" i="26"/>
  <c r="G10" i="33"/>
  <c r="D21" i="26"/>
  <c r="H9" i="33"/>
  <c r="D20" i="26"/>
  <c r="G8" i="33"/>
  <c r="D19" i="26"/>
  <c r="H7" i="33"/>
  <c r="D18" i="26"/>
  <c r="H6" i="33"/>
  <c r="D17" i="26"/>
  <c r="H5" i="33"/>
  <c r="D16" i="26"/>
  <c r="G4" i="33"/>
  <c r="D15" i="26"/>
  <c r="C5" i="33"/>
  <c r="G6" i="33"/>
  <c r="H8" i="33"/>
  <c r="H11" i="33"/>
  <c r="G5" i="33"/>
  <c r="H4" i="33"/>
  <c r="H10" i="33"/>
  <c r="G7" i="33"/>
  <c r="E8" i="33"/>
  <c r="G9" i="33"/>
  <c r="D12" i="33"/>
  <c r="G12" i="33" s="1"/>
  <c r="E7" i="33"/>
  <c r="H8" i="32"/>
  <c r="H7" i="32"/>
  <c r="G7" i="32"/>
  <c r="G6" i="32"/>
  <c r="D9" i="32"/>
  <c r="H9" i="32" s="1"/>
  <c r="G4" i="32"/>
  <c r="H5" i="32"/>
  <c r="H4" i="32"/>
  <c r="C5" i="32"/>
  <c r="E5" i="32" s="1"/>
  <c r="C8" i="32"/>
  <c r="E8" i="32" s="1"/>
  <c r="C6" i="32"/>
  <c r="E6" i="32" s="1"/>
  <c r="C7" i="41" l="1"/>
  <c r="D55" i="26"/>
  <c r="G6" i="35"/>
  <c r="D26" i="26"/>
  <c r="D14" i="26"/>
  <c r="E7" i="38"/>
  <c r="C12" i="33"/>
  <c r="G10" i="42"/>
  <c r="E10" i="42"/>
  <c r="C10" i="42"/>
  <c r="G7" i="41"/>
  <c r="E4" i="41"/>
  <c r="E7" i="41" s="1"/>
  <c r="C7" i="38"/>
  <c r="G8" i="37"/>
  <c r="C8" i="37"/>
  <c r="E4" i="37"/>
  <c r="E8" i="37" s="1"/>
  <c r="E13" i="36"/>
  <c r="G13" i="36"/>
  <c r="C13" i="36"/>
  <c r="C6" i="35"/>
  <c r="E4" i="35"/>
  <c r="E6" i="35" s="1"/>
  <c r="E5" i="33"/>
  <c r="E12" i="33" s="1"/>
  <c r="H12" i="33"/>
  <c r="G9" i="32"/>
  <c r="E9" i="32"/>
  <c r="C9" i="32"/>
  <c r="C6" i="26" l="1"/>
  <c r="F29" i="31"/>
  <c r="F28" i="31"/>
  <c r="F27" i="31"/>
  <c r="I5" i="31"/>
  <c r="I4" i="31"/>
  <c r="B6" i="31"/>
  <c r="B5" i="26"/>
  <c r="G57" i="26"/>
  <c r="G58" i="26"/>
  <c r="G59" i="26"/>
  <c r="G43" i="26"/>
  <c r="G38" i="26"/>
  <c r="G39" i="26"/>
  <c r="G30" i="26"/>
  <c r="G31" i="26"/>
  <c r="G32" i="26"/>
  <c r="G33" i="26"/>
  <c r="G34" i="26"/>
  <c r="G35" i="26"/>
  <c r="G28" i="26"/>
  <c r="G29" i="26"/>
  <c r="G12" i="26"/>
  <c r="G64" i="26"/>
  <c r="G61" i="26"/>
  <c r="G60" i="26"/>
  <c r="G55" i="26"/>
  <c r="G26" i="31" l="1"/>
  <c r="D4" i="31" s="1"/>
  <c r="G27" i="31"/>
  <c r="D5" i="31" s="1"/>
  <c r="C5" i="31"/>
  <c r="C4" i="31"/>
  <c r="G56" i="26"/>
  <c r="G62" i="26"/>
  <c r="G63" i="26"/>
  <c r="H5" i="31" l="1"/>
  <c r="D7" i="26"/>
  <c r="G4" i="31"/>
  <c r="D6" i="26"/>
  <c r="E5" i="31"/>
  <c r="H4" i="31"/>
  <c r="G5" i="31"/>
  <c r="D6" i="31"/>
  <c r="H6" i="31" s="1"/>
  <c r="C6" i="31"/>
  <c r="E4" i="31"/>
  <c r="B45" i="26"/>
  <c r="B41" i="26"/>
  <c r="B36" i="26"/>
  <c r="B26" i="26"/>
  <c r="B23" i="26"/>
  <c r="B14" i="26"/>
  <c r="B8" i="26"/>
  <c r="B16" i="27"/>
  <c r="E43" i="26"/>
  <c r="C8" i="9"/>
  <c r="D6" i="9" s="1"/>
  <c r="C7" i="23"/>
  <c r="D6" i="23" s="1"/>
  <c r="G6" i="23"/>
  <c r="C8" i="21"/>
  <c r="D7" i="21" s="1"/>
  <c r="G7" i="21"/>
  <c r="G6" i="21"/>
  <c r="C9" i="19"/>
  <c r="D6" i="19" s="1"/>
  <c r="G8" i="19"/>
  <c r="G7" i="19"/>
  <c r="G6" i="19"/>
  <c r="C7" i="17"/>
  <c r="D6" i="17" s="1"/>
  <c r="G6" i="17"/>
  <c r="C9" i="15"/>
  <c r="D6" i="15" s="1"/>
  <c r="G8" i="15"/>
  <c r="G7" i="15"/>
  <c r="G6" i="15"/>
  <c r="C8" i="13"/>
  <c r="D7" i="13" s="1"/>
  <c r="G7" i="13"/>
  <c r="G6" i="13"/>
  <c r="C8" i="11"/>
  <c r="D7" i="11" s="1"/>
  <c r="G7" i="11"/>
  <c r="G6" i="11"/>
  <c r="G7" i="9"/>
  <c r="G6" i="9"/>
  <c r="C9" i="7"/>
  <c r="D6" i="7" s="1"/>
  <c r="D8" i="7"/>
  <c r="G8" i="7"/>
  <c r="G7" i="7"/>
  <c r="G6" i="7"/>
  <c r="C11" i="5"/>
  <c r="D10" i="5" s="1"/>
  <c r="G10" i="5"/>
  <c r="G9" i="5"/>
  <c r="G8" i="5"/>
  <c r="G7" i="5"/>
  <c r="G6" i="5"/>
  <c r="C9" i="3"/>
  <c r="D8" i="3" s="1"/>
  <c r="G8" i="3"/>
  <c r="G7" i="3"/>
  <c r="D7" i="3"/>
  <c r="G6" i="3"/>
  <c r="G7" i="1"/>
  <c r="G8" i="1"/>
  <c r="G6" i="1"/>
  <c r="C9" i="1"/>
  <c r="D6" i="1" s="1"/>
  <c r="D7" i="1"/>
  <c r="D7" i="9" l="1"/>
  <c r="D7" i="7"/>
  <c r="D7" i="15"/>
  <c r="D6" i="21"/>
  <c r="D6" i="5"/>
  <c r="D5" i="26"/>
  <c r="E6" i="31"/>
  <c r="G6" i="31"/>
  <c r="E59" i="26"/>
  <c r="E58" i="26"/>
  <c r="E57" i="26"/>
  <c r="E39" i="26"/>
  <c r="E38" i="26"/>
  <c r="E32" i="26"/>
  <c r="E31" i="26"/>
  <c r="E35" i="26"/>
  <c r="E33" i="26"/>
  <c r="E30" i="26"/>
  <c r="E34" i="26"/>
  <c r="E29" i="26"/>
  <c r="E28" i="26"/>
  <c r="C5" i="27"/>
  <c r="C9" i="27"/>
  <c r="C9" i="37" s="1"/>
  <c r="C13" i="27"/>
  <c r="C51" i="26" s="1"/>
  <c r="C11" i="27"/>
  <c r="C7" i="39" s="1"/>
  <c r="C6" i="27"/>
  <c r="C13" i="33" s="1"/>
  <c r="C7" i="27"/>
  <c r="C7" i="35" s="1"/>
  <c r="C8" i="27"/>
  <c r="C14" i="36" s="1"/>
  <c r="C12" i="27"/>
  <c r="C48" i="26" s="1"/>
  <c r="C4" i="27"/>
  <c r="C10" i="27"/>
  <c r="C14" i="27"/>
  <c r="C15" i="27"/>
  <c r="E64" i="26"/>
  <c r="E60" i="26"/>
  <c r="E63" i="26"/>
  <c r="E61" i="26"/>
  <c r="E56" i="26"/>
  <c r="G47" i="26"/>
  <c r="D6" i="3"/>
  <c r="D7" i="19"/>
  <c r="G6" i="26"/>
  <c r="G27" i="26"/>
  <c r="G44" i="26"/>
  <c r="D8" i="5"/>
  <c r="D6" i="11"/>
  <c r="D6" i="13"/>
  <c r="D8" i="15"/>
  <c r="C50" i="26"/>
  <c r="E27" i="26"/>
  <c r="G20" i="26"/>
  <c r="G16" i="26"/>
  <c r="C49" i="26"/>
  <c r="C53" i="26"/>
  <c r="E12" i="26"/>
  <c r="G49" i="26"/>
  <c r="D8" i="1"/>
  <c r="D9" i="5"/>
  <c r="D8" i="19"/>
  <c r="D7" i="5"/>
  <c r="C54" i="26"/>
  <c r="C52" i="26"/>
  <c r="G18" i="26"/>
  <c r="G19" i="26"/>
  <c r="G53" i="26"/>
  <c r="G22" i="26"/>
  <c r="G17" i="26"/>
  <c r="C16" i="27" l="1"/>
  <c r="C41" i="26"/>
  <c r="C8" i="41"/>
  <c r="C8" i="38"/>
  <c r="C55" i="26"/>
  <c r="E55" i="26" s="1"/>
  <c r="C11" i="42"/>
  <c r="C5" i="26"/>
  <c r="C7" i="31"/>
  <c r="C8" i="26"/>
  <c r="C10" i="32"/>
  <c r="C62" i="26"/>
  <c r="E62" i="26" s="1"/>
  <c r="C7" i="43"/>
  <c r="C7" i="40"/>
  <c r="E47" i="26"/>
  <c r="C36" i="26"/>
  <c r="E44" i="26"/>
  <c r="G21" i="26"/>
  <c r="G10" i="26"/>
  <c r="E49" i="26"/>
  <c r="E19" i="26"/>
  <c r="E24" i="26"/>
  <c r="E37" i="26"/>
  <c r="G11" i="26"/>
  <c r="G14" i="26"/>
  <c r="G15" i="26"/>
  <c r="E52" i="26"/>
  <c r="G37" i="26"/>
  <c r="E15" i="26"/>
  <c r="E18" i="26"/>
  <c r="E20" i="26"/>
  <c r="E17" i="26"/>
  <c r="E22" i="26"/>
  <c r="G7" i="26"/>
  <c r="E16" i="26"/>
  <c r="E9" i="26"/>
  <c r="C26" i="26"/>
  <c r="E53" i="26"/>
  <c r="G9" i="26"/>
  <c r="C45" i="26"/>
  <c r="G52" i="26"/>
  <c r="G54" i="26"/>
  <c r="G24" i="26"/>
  <c r="G13" i="26"/>
  <c r="E6" i="26"/>
  <c r="C14" i="26"/>
  <c r="C23" i="26"/>
  <c r="E21" i="26" l="1"/>
  <c r="E7" i="26"/>
  <c r="E10" i="26"/>
  <c r="E11" i="26"/>
  <c r="E14" i="26"/>
  <c r="G36" i="26"/>
  <c r="E36" i="26"/>
  <c r="G46" i="26"/>
  <c r="G45" i="26"/>
  <c r="E46" i="26"/>
  <c r="G5" i="26"/>
  <c r="D51" i="26"/>
  <c r="G51" i="26" s="1"/>
  <c r="G26" i="26"/>
  <c r="E13" i="26"/>
  <c r="D8" i="26"/>
  <c r="G40" i="26"/>
  <c r="E40" i="26"/>
  <c r="G50" i="26"/>
  <c r="E50" i="26"/>
  <c r="D48" i="26"/>
  <c r="G48" i="26" s="1"/>
  <c r="E42" i="26"/>
  <c r="G42" i="26"/>
  <c r="G23" i="26"/>
  <c r="E54" i="26"/>
  <c r="G25" i="26"/>
  <c r="E25" i="26"/>
  <c r="E26" i="26" l="1"/>
  <c r="E51" i="26"/>
  <c r="E5" i="26"/>
  <c r="E45" i="26"/>
  <c r="G8" i="26"/>
  <c r="E8" i="26"/>
  <c r="E41" i="26"/>
  <c r="G41" i="26"/>
  <c r="E23" i="26"/>
  <c r="E48" i="26"/>
  <c r="G4" i="26" l="1"/>
  <c r="E4"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ufps</author>
  </authors>
  <commentList>
    <comment ref="A14" authorId="0" shapeId="0" xr:uid="{00000000-0006-0000-0100-000001000000}">
      <text>
        <r>
          <rPr>
            <b/>
            <sz val="9"/>
            <color rgb="FF000000"/>
            <rFont val="Tahoma"/>
            <family val="2"/>
          </rPr>
          <t>ufps:</t>
        </r>
        <r>
          <rPr>
            <sz val="9"/>
            <color rgb="FF000000"/>
            <rFont val="Tahoma"/>
            <family val="2"/>
          </rPr>
          <t xml:space="preserve">
</t>
        </r>
        <r>
          <rPr>
            <sz val="9"/>
            <color rgb="FF000000"/>
            <rFont val="Tahoma"/>
            <family val="2"/>
          </rPr>
          <t xml:space="preserve">Para el proceso de Acreditación se debe aprobar tambien el personal que hara parte del comité de Autoevaluacion con fines de Acreditación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Rocio Guevara</author>
  </authors>
  <commentList>
    <comment ref="D23" authorId="0" shapeId="0" xr:uid="{00000000-0006-0000-0D00-000001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3" authorId="0" shapeId="0" xr:uid="{00000000-0006-0000-0D00-000002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4" authorId="0" shapeId="0" xr:uid="{00000000-0006-0000-0D00-000003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4" authorId="0" shapeId="0" xr:uid="{00000000-0006-0000-0D00-000004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5" authorId="0" shapeId="0" xr:uid="{00000000-0006-0000-0D00-000005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5" authorId="0" shapeId="0" xr:uid="{00000000-0006-0000-0D00-000006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6" authorId="0" shapeId="0" xr:uid="{00000000-0006-0000-0D00-000007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6" authorId="0" shapeId="0" xr:uid="{00000000-0006-0000-0D00-000008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Rocio Guevara</author>
  </authors>
  <commentList>
    <comment ref="D23" authorId="0" shapeId="0" xr:uid="{00000000-0006-0000-0E00-000001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3" authorId="0" shapeId="0" xr:uid="{00000000-0006-0000-0E00-000002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4" authorId="0" shapeId="0" xr:uid="{00000000-0006-0000-0E00-000003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4" authorId="0" shapeId="0" xr:uid="{00000000-0006-0000-0E00-000004000000}">
      <text>
        <r>
          <rPr>
            <b/>
            <sz val="8"/>
            <color rgb="FF000000"/>
            <rFont val="Tahoma"/>
            <family val="2"/>
          </rPr>
          <t xml:space="preserve">Escala de Calificación:
</t>
        </r>
        <r>
          <rPr>
            <sz val="8"/>
            <color rgb="FF000000"/>
            <rFont val="Tahoma"/>
            <family val="2"/>
          </rPr>
          <t xml:space="preserve">Se cumple plenamente: 4,5 - 5,0
</t>
        </r>
        <r>
          <rPr>
            <sz val="8"/>
            <color rgb="FF000000"/>
            <rFont val="Tahoma"/>
            <family val="2"/>
          </rPr>
          <t xml:space="preserve">Se cumple en alto grado: 4,0 - 4,4
</t>
        </r>
        <r>
          <rPr>
            <sz val="8"/>
            <color rgb="FF000000"/>
            <rFont val="Tahoma"/>
            <family val="2"/>
          </rPr>
          <t xml:space="preserve">Se cumple aceptablemente: 3,5 - 3,9
</t>
        </r>
        <r>
          <rPr>
            <sz val="8"/>
            <color rgb="FF000000"/>
            <rFont val="Tahoma"/>
            <family val="2"/>
          </rPr>
          <t xml:space="preserve">Se cumple insatisfactoriamente: 2,6 - 3,4
</t>
        </r>
        <r>
          <rPr>
            <sz val="8"/>
            <color rgb="FF000000"/>
            <rFont val="Tahoma"/>
            <family val="2"/>
          </rPr>
          <t>No se cumple: 2,5 - 0,0</t>
        </r>
      </text>
    </comment>
    <comment ref="D25" authorId="0" shapeId="0" xr:uid="{00000000-0006-0000-0E00-000005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5" authorId="0" shapeId="0" xr:uid="{00000000-0006-0000-0E00-000006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6" authorId="0" shapeId="0" xr:uid="{00000000-0006-0000-0E00-000007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6" authorId="0" shapeId="0" xr:uid="{00000000-0006-0000-0E00-000008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Rocio Guevara</author>
  </authors>
  <commentList>
    <comment ref="D24" authorId="0" shapeId="0" xr:uid="{00000000-0006-0000-0F00-000001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4" authorId="0" shapeId="0" xr:uid="{00000000-0006-0000-0F00-000002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5" authorId="0" shapeId="0" xr:uid="{00000000-0006-0000-0F00-000003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5" authorId="0" shapeId="0" xr:uid="{00000000-0006-0000-0F00-000004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6" authorId="0" shapeId="0" xr:uid="{00000000-0006-0000-0F00-000005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6" authorId="0" shapeId="0" xr:uid="{00000000-0006-0000-0F00-000006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7" authorId="0" shapeId="0" xr:uid="{00000000-0006-0000-0F00-000007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7" authorId="0" shapeId="0" xr:uid="{00000000-0006-0000-0F00-000008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8" authorId="0" shapeId="0" xr:uid="{00000000-0006-0000-0F00-000009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8" authorId="0" shapeId="0" xr:uid="{00000000-0006-0000-0F00-00000A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9" authorId="0" shapeId="0" xr:uid="{00000000-0006-0000-0F00-00000B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9" authorId="0" shapeId="0" xr:uid="{00000000-0006-0000-0F00-00000C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0" authorId="0" shapeId="0" xr:uid="{00000000-0006-0000-0F00-00000D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0" authorId="0" shapeId="0" xr:uid="{00000000-0006-0000-0F00-00000E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1" authorId="0" shapeId="0" xr:uid="{00000000-0006-0000-0F00-00000F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1" authorId="0" shapeId="0" xr:uid="{00000000-0006-0000-0F00-000010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Rocio Guevara</author>
  </authors>
  <commentList>
    <comment ref="H4" authorId="0" shapeId="0" xr:uid="{00000000-0006-0000-1000-000001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5" authorId="0" shapeId="0" xr:uid="{00000000-0006-0000-1000-000002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6" authorId="0" shapeId="0" xr:uid="{00000000-0006-0000-1000-000003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7" authorId="0" shapeId="0" xr:uid="{00000000-0006-0000-1000-000004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8" authorId="0" shapeId="0" xr:uid="{00000000-0006-0000-1000-000005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9" authorId="0" shapeId="0" xr:uid="{00000000-0006-0000-1000-000006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10" authorId="0" shapeId="0" xr:uid="{00000000-0006-0000-1000-000007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8" authorId="0" shapeId="0" xr:uid="{00000000-0006-0000-1000-000008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8" authorId="0" shapeId="0" xr:uid="{00000000-0006-0000-1000-000009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9" authorId="0" shapeId="0" xr:uid="{00000000-0006-0000-1000-00000A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9" authorId="0" shapeId="0" xr:uid="{00000000-0006-0000-1000-00000B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0" authorId="0" shapeId="0" xr:uid="{00000000-0006-0000-1000-00000C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0" authorId="0" shapeId="0" xr:uid="{00000000-0006-0000-1000-00000D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1" authorId="0" shapeId="0" xr:uid="{00000000-0006-0000-1000-00000E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1" authorId="0" shapeId="0" xr:uid="{00000000-0006-0000-1000-00000F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2" authorId="0" shapeId="0" xr:uid="{00000000-0006-0000-1000-000010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2" authorId="0" shapeId="0" xr:uid="{00000000-0006-0000-1000-000011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3" authorId="0" shapeId="0" xr:uid="{00000000-0006-0000-1000-000012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3" authorId="0" shapeId="0" xr:uid="{00000000-0006-0000-1000-000013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4" authorId="0" shapeId="0" xr:uid="{00000000-0006-0000-1000-000014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4" authorId="0" shapeId="0" xr:uid="{00000000-0006-0000-1000-000015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5" authorId="0" shapeId="0" xr:uid="{00000000-0006-0000-1000-000016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5" authorId="0" shapeId="0" xr:uid="{00000000-0006-0000-1000-000017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6" authorId="0" shapeId="0" xr:uid="{00000000-0006-0000-1000-000018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6" authorId="0" shapeId="0" xr:uid="{00000000-0006-0000-1000-000019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7" authorId="0" shapeId="0" xr:uid="{00000000-0006-0000-1000-00001A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7" authorId="0" shapeId="0" xr:uid="{00000000-0006-0000-1000-00001B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8" authorId="0" shapeId="0" xr:uid="{00000000-0006-0000-1000-00001C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8" authorId="0" shapeId="0" xr:uid="{00000000-0006-0000-1000-00001D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9" authorId="0" shapeId="0" xr:uid="{00000000-0006-0000-1000-00001E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9" authorId="0" shapeId="0" xr:uid="{00000000-0006-0000-1000-00001F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40" authorId="0" shapeId="0" xr:uid="{00000000-0006-0000-1000-000020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40" authorId="0" shapeId="0" xr:uid="{00000000-0006-0000-1000-000021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Rocio Guevara</author>
  </authors>
  <commentList>
    <comment ref="D23" authorId="0" shapeId="0" xr:uid="{00000000-0006-0000-1100-000001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3" authorId="0" shapeId="0" xr:uid="{00000000-0006-0000-1100-000002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4" authorId="0" shapeId="0" xr:uid="{00000000-0006-0000-1100-000003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4" authorId="0" shapeId="0" xr:uid="{00000000-0006-0000-1100-000004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5" authorId="0" shapeId="0" xr:uid="{00000000-0006-0000-1100-000005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5" authorId="0" shapeId="0" xr:uid="{00000000-0006-0000-1100-000006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6" authorId="0" shapeId="0" xr:uid="{00000000-0006-0000-1100-000007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6" authorId="0" shapeId="0" xr:uid="{00000000-0006-0000-1100-000008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tc={4FF9DBB6-619B-438A-B063-6EB69C62BC13}</author>
  </authors>
  <commentList>
    <comment ref="C8" authorId="0" shapeId="0" xr:uid="{00000000-0006-0000-0400-000001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Usar la lista desplegable y no digitar numero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Rocio Guevara</author>
  </authors>
  <commentList>
    <comment ref="H4" authorId="0" shapeId="0" xr:uid="{00000000-0006-0000-0600-000001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5" authorId="0" shapeId="0" xr:uid="{00000000-0006-0000-0600-000002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6" authorId="0" shapeId="0" xr:uid="{00000000-0006-0000-0600-000003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6" authorId="0" shapeId="0" xr:uid="{00000000-0006-0000-0600-000004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6" authorId="0" shapeId="0" xr:uid="{00000000-0006-0000-0600-000005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7" authorId="0" shapeId="0" xr:uid="{00000000-0006-0000-0600-000006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7" authorId="0" shapeId="0" xr:uid="{00000000-0006-0000-0600-000007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8" authorId="0" shapeId="0" xr:uid="{00000000-0006-0000-0600-000008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8" authorId="0" shapeId="0" xr:uid="{00000000-0006-0000-0600-000009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9" authorId="0" shapeId="0" xr:uid="{00000000-0006-0000-0600-00000A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9" authorId="0" shapeId="0" xr:uid="{00000000-0006-0000-0600-00000B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Rocio Guevara</author>
  </authors>
  <commentList>
    <comment ref="H4" authorId="0" shapeId="0" xr:uid="{00000000-0006-0000-0700-000001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5" authorId="0" shapeId="0" xr:uid="{00000000-0006-0000-0700-000002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6" authorId="0" shapeId="0" xr:uid="{00000000-0006-0000-0700-000003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8" authorId="0" shapeId="0" xr:uid="{00000000-0006-0000-0700-000004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9" authorId="0" shapeId="0" xr:uid="{00000000-0006-0000-0700-000005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8" authorId="0" shapeId="0" xr:uid="{00000000-0006-0000-0700-000006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8" authorId="0" shapeId="0" xr:uid="{00000000-0006-0000-0700-000007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9" authorId="0" shapeId="0" xr:uid="{00000000-0006-0000-0700-000008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9" authorId="0" shapeId="0" xr:uid="{00000000-0006-0000-0700-000009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0" authorId="0" shapeId="0" xr:uid="{00000000-0006-0000-0700-00000A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0" authorId="0" shapeId="0" xr:uid="{00000000-0006-0000-0700-00000B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1" authorId="0" shapeId="0" xr:uid="{00000000-0006-0000-0700-00000C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1" authorId="0" shapeId="0" xr:uid="{00000000-0006-0000-0700-00000D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2" authorId="0" shapeId="0" xr:uid="{00000000-0006-0000-0700-00000E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2" authorId="0" shapeId="0" xr:uid="{00000000-0006-0000-0700-00000F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3" authorId="0" shapeId="0" xr:uid="{00000000-0006-0000-0700-000010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3" authorId="0" shapeId="0" xr:uid="{00000000-0006-0000-0700-000011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4" authorId="0" shapeId="0" xr:uid="{00000000-0006-0000-0700-000012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4" authorId="0" shapeId="0" xr:uid="{00000000-0006-0000-0700-000013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5" authorId="0" shapeId="0" xr:uid="{00000000-0006-0000-0700-000014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5" authorId="0" shapeId="0" xr:uid="{00000000-0006-0000-0700-000015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6" authorId="0" shapeId="0" xr:uid="{00000000-0006-0000-0700-000016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6" authorId="0" shapeId="0" xr:uid="{00000000-0006-0000-0700-000017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7" authorId="0" shapeId="0" xr:uid="{00000000-0006-0000-0700-000018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7" authorId="0" shapeId="0" xr:uid="{00000000-0006-0000-0700-000019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Rocio Guevara</author>
  </authors>
  <commentList>
    <comment ref="H4" authorId="0" shapeId="0" xr:uid="{00000000-0006-0000-0800-000001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5" authorId="0" shapeId="0" xr:uid="{00000000-0006-0000-0800-000002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6" authorId="0" shapeId="0" xr:uid="{00000000-0006-0000-0800-000003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7" authorId="0" shapeId="0" xr:uid="{00000000-0006-0000-0800-000004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8" authorId="0" shapeId="0" xr:uid="{00000000-0006-0000-0800-000005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9" authorId="0" shapeId="0" xr:uid="{00000000-0006-0000-0800-000006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10" authorId="0" shapeId="0" xr:uid="{00000000-0006-0000-0800-000007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11" authorId="0" shapeId="0" xr:uid="{00000000-0006-0000-0800-000008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12" authorId="0" shapeId="0" xr:uid="{00000000-0006-0000-0800-000009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0" authorId="0" shapeId="0" xr:uid="{00000000-0006-0000-0800-00000A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0" authorId="0" shapeId="0" xr:uid="{00000000-0006-0000-0800-00000B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1" authorId="0" shapeId="0" xr:uid="{00000000-0006-0000-0800-00000C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1" authorId="0" shapeId="0" xr:uid="{00000000-0006-0000-0800-00000D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2" authorId="0" shapeId="0" xr:uid="{00000000-0006-0000-0800-00000E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2" authorId="0" shapeId="0" xr:uid="{00000000-0006-0000-0800-00000F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3" authorId="0" shapeId="0" xr:uid="{00000000-0006-0000-0800-000010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3" authorId="0" shapeId="0" xr:uid="{00000000-0006-0000-0800-000011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4" authorId="0" shapeId="0" xr:uid="{00000000-0006-0000-0800-000012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4" authorId="0" shapeId="0" xr:uid="{00000000-0006-0000-0800-000013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5" authorId="0" shapeId="0" xr:uid="{00000000-0006-0000-0800-000014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5" authorId="0" shapeId="0" xr:uid="{00000000-0006-0000-0800-000015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6" authorId="0" shapeId="0" xr:uid="{00000000-0006-0000-0800-000016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6" authorId="0" shapeId="0" xr:uid="{00000000-0006-0000-0800-000017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7" authorId="0" shapeId="0" xr:uid="{00000000-0006-0000-0800-000018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7" authorId="0" shapeId="0" xr:uid="{00000000-0006-0000-0800-000019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8" authorId="0" shapeId="0" xr:uid="{00000000-0006-0000-0800-00001A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8" authorId="0" shapeId="0" xr:uid="{00000000-0006-0000-0800-00001B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9" authorId="0" shapeId="0" xr:uid="{00000000-0006-0000-0800-00001C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9" authorId="0" shapeId="0" xr:uid="{00000000-0006-0000-0800-00001D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40" authorId="0" shapeId="0" xr:uid="{00000000-0006-0000-0800-00001E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40" authorId="0" shapeId="0" xr:uid="{00000000-0006-0000-0800-00001F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41" authorId="0" shapeId="0" xr:uid="{00000000-0006-0000-0800-000020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41" authorId="0" shapeId="0" xr:uid="{00000000-0006-0000-0800-000021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42" authorId="0" shapeId="0" xr:uid="{00000000-0006-0000-0800-000022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42" authorId="0" shapeId="0" xr:uid="{00000000-0006-0000-0800-000023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43" authorId="0" shapeId="0" xr:uid="{00000000-0006-0000-0800-000024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43" authorId="0" shapeId="0" xr:uid="{00000000-0006-0000-0800-000025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44" authorId="0" shapeId="0" xr:uid="{00000000-0006-0000-0800-000026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44" authorId="0" shapeId="0" xr:uid="{00000000-0006-0000-0800-000027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45" authorId="0" shapeId="0" xr:uid="{00000000-0006-0000-0800-000028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45" authorId="0" shapeId="0" xr:uid="{00000000-0006-0000-0800-000029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46" authorId="0" shapeId="0" xr:uid="{00000000-0006-0000-0800-00002A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46" authorId="0" shapeId="0" xr:uid="{00000000-0006-0000-0800-00002B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47" authorId="0" shapeId="0" xr:uid="{00000000-0006-0000-0800-00002C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47" authorId="0" shapeId="0" xr:uid="{00000000-0006-0000-0800-00002D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48" authorId="0" shapeId="0" xr:uid="{00000000-0006-0000-0800-00002E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48" authorId="0" shapeId="0" xr:uid="{00000000-0006-0000-0800-00002F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49" authorId="0" shapeId="0" xr:uid="{00000000-0006-0000-0800-000030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49" authorId="0" shapeId="0" xr:uid="{00000000-0006-0000-0800-000031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50" authorId="0" shapeId="0" xr:uid="{00000000-0006-0000-0800-000032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50" authorId="0" shapeId="0" xr:uid="{00000000-0006-0000-0800-000033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51" authorId="0" shapeId="0" xr:uid="{00000000-0006-0000-0800-000034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51" authorId="0" shapeId="0" xr:uid="{00000000-0006-0000-0800-000035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52" authorId="0" shapeId="0" xr:uid="{00000000-0006-0000-0800-000036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52" authorId="0" shapeId="0" xr:uid="{00000000-0006-0000-0800-000037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Rocio Guevara</author>
  </authors>
  <commentList>
    <comment ref="H4" authorId="0" shapeId="0" xr:uid="{00000000-0006-0000-0900-000001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5" authorId="0" shapeId="0" xr:uid="{00000000-0006-0000-0900-000002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6" authorId="0" shapeId="0" xr:uid="{00000000-0006-0000-0900-000003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4" authorId="0" shapeId="0" xr:uid="{00000000-0006-0000-0900-000004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4" authorId="0" shapeId="0" xr:uid="{00000000-0006-0000-0900-000005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5" authorId="0" shapeId="0" xr:uid="{00000000-0006-0000-0900-000006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5" authorId="0" shapeId="0" xr:uid="{00000000-0006-0000-0900-000007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6" authorId="0" shapeId="0" xr:uid="{00000000-0006-0000-0900-000008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6" authorId="0" shapeId="0" xr:uid="{00000000-0006-0000-0900-000009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7" authorId="0" shapeId="0" xr:uid="{00000000-0006-0000-0900-00000A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7" authorId="0" shapeId="0" xr:uid="{00000000-0006-0000-0900-00000B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Rocio Guevara</author>
  </authors>
  <commentList>
    <comment ref="H4" authorId="0" shapeId="0" xr:uid="{00000000-0006-0000-0A00-000001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5" authorId="0" shapeId="0" xr:uid="{00000000-0006-0000-0A00-000002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6" authorId="0" shapeId="0" xr:uid="{00000000-0006-0000-0A00-000003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7" authorId="0" shapeId="0" xr:uid="{00000000-0006-0000-0A00-000004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8" authorId="0" shapeId="0" xr:uid="{00000000-0006-0000-0A00-000005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9" authorId="0" shapeId="0" xr:uid="{00000000-0006-0000-0A00-000006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10" authorId="0" shapeId="0" xr:uid="{00000000-0006-0000-0A00-000007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11" authorId="0" shapeId="0" xr:uid="{00000000-0006-0000-0A00-000008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12" authorId="0" shapeId="0" xr:uid="{00000000-0006-0000-0A00-000009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13" authorId="0" shapeId="0" xr:uid="{00000000-0006-0000-0A00-00000A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1" authorId="0" shapeId="0" xr:uid="{00000000-0006-0000-0A00-00000B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1" authorId="0" shapeId="0" xr:uid="{00000000-0006-0000-0A00-00000C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2" authorId="0" shapeId="0" xr:uid="{00000000-0006-0000-0A00-00000D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2" authorId="0" shapeId="0" xr:uid="{00000000-0006-0000-0A00-00000E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3" authorId="0" shapeId="0" xr:uid="{00000000-0006-0000-0A00-00000F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3" authorId="0" shapeId="0" xr:uid="{00000000-0006-0000-0A00-000010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4" authorId="0" shapeId="0" xr:uid="{00000000-0006-0000-0A00-000011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4" authorId="0" shapeId="0" xr:uid="{00000000-0006-0000-0A00-000012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5" authorId="0" shapeId="0" xr:uid="{00000000-0006-0000-0A00-000013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5" authorId="0" shapeId="0" xr:uid="{00000000-0006-0000-0A00-000014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6" authorId="0" shapeId="0" xr:uid="{00000000-0006-0000-0A00-000015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6" authorId="0" shapeId="0" xr:uid="{00000000-0006-0000-0A00-000016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7" authorId="0" shapeId="0" xr:uid="{00000000-0006-0000-0A00-000017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7" authorId="0" shapeId="0" xr:uid="{00000000-0006-0000-0A00-000018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8" authorId="0" shapeId="0" xr:uid="{00000000-0006-0000-0A00-000019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8" authorId="0" shapeId="0" xr:uid="{00000000-0006-0000-0A00-00001A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9" authorId="0" shapeId="0" xr:uid="{00000000-0006-0000-0A00-00001B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9" authorId="0" shapeId="0" xr:uid="{00000000-0006-0000-0A00-00001C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40" authorId="0" shapeId="0" xr:uid="{00000000-0006-0000-0A00-00001D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40" authorId="0" shapeId="0" xr:uid="{00000000-0006-0000-0A00-00001E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41" authorId="0" shapeId="0" xr:uid="{00000000-0006-0000-0A00-00001F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41" authorId="0" shapeId="0" xr:uid="{00000000-0006-0000-0A00-000020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42" authorId="0" shapeId="0" xr:uid="{00000000-0006-0000-0A00-000021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42" authorId="0" shapeId="0" xr:uid="{00000000-0006-0000-0A00-000022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43" authorId="0" shapeId="0" xr:uid="{00000000-0006-0000-0A00-000023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43" authorId="0" shapeId="0" xr:uid="{00000000-0006-0000-0A00-000024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44" authorId="0" shapeId="0" xr:uid="{00000000-0006-0000-0A00-000025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44" authorId="0" shapeId="0" xr:uid="{00000000-0006-0000-0A00-000026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45" authorId="0" shapeId="0" xr:uid="{00000000-0006-0000-0A00-000027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45" authorId="0" shapeId="0" xr:uid="{00000000-0006-0000-0A00-000028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46" authorId="0" shapeId="0" xr:uid="{00000000-0006-0000-0A00-000029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46" authorId="0" shapeId="0" xr:uid="{00000000-0006-0000-0A00-00002A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47" authorId="0" shapeId="0" xr:uid="{00000000-0006-0000-0A00-00002B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47" authorId="0" shapeId="0" xr:uid="{00000000-0006-0000-0A00-00002C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48" authorId="0" shapeId="0" xr:uid="{00000000-0006-0000-0A00-00002D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48" authorId="0" shapeId="0" xr:uid="{00000000-0006-0000-0A00-00002E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49" authorId="0" shapeId="0" xr:uid="{00000000-0006-0000-0A00-00002F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49" authorId="0" shapeId="0" xr:uid="{00000000-0006-0000-0A00-000030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Rocio Guevara</author>
  </authors>
  <commentList>
    <comment ref="H4" authorId="0" shapeId="0" xr:uid="{00000000-0006-0000-0B00-000001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5" authorId="0" shapeId="0" xr:uid="{00000000-0006-0000-0B00-000002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6" authorId="0" shapeId="0" xr:uid="{00000000-0006-0000-0B00-000003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7" authorId="0" shapeId="0" xr:uid="{00000000-0006-0000-0B00-000004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H8" authorId="0" shapeId="0" xr:uid="{00000000-0006-0000-0B00-000005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6" authorId="0" shapeId="0" xr:uid="{00000000-0006-0000-0B00-000006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6" authorId="0" shapeId="0" xr:uid="{00000000-0006-0000-0B00-000007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7" authorId="0" shapeId="0" xr:uid="{00000000-0006-0000-0B00-000008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7" authorId="0" shapeId="0" xr:uid="{00000000-0006-0000-0B00-000009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8" authorId="0" shapeId="0" xr:uid="{00000000-0006-0000-0B00-00000A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8" authorId="0" shapeId="0" xr:uid="{00000000-0006-0000-0B00-00000B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9" authorId="0" shapeId="0" xr:uid="{00000000-0006-0000-0B00-00000C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9" authorId="0" shapeId="0" xr:uid="{00000000-0006-0000-0B00-00000D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0" authorId="0" shapeId="0" xr:uid="{00000000-0006-0000-0B00-00000E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0" authorId="0" shapeId="0" xr:uid="{00000000-0006-0000-0B00-00000F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1" authorId="0" shapeId="0" xr:uid="{00000000-0006-0000-0B00-000010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1" authorId="0" shapeId="0" xr:uid="{00000000-0006-0000-0B00-000011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32" authorId="0" shapeId="0" xr:uid="{00000000-0006-0000-0B00-000012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32" authorId="0" shapeId="0" xr:uid="{00000000-0006-0000-0B00-000013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Rocio Guevara</author>
  </authors>
  <commentList>
    <comment ref="D24" authorId="0" shapeId="0" xr:uid="{00000000-0006-0000-0C00-000001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4" authorId="0" shapeId="0" xr:uid="{00000000-0006-0000-0C00-000002000000}">
      <text>
        <r>
          <rPr>
            <b/>
            <sz val="8"/>
            <color rgb="FF000000"/>
            <rFont val="Tahoma"/>
            <family val="2"/>
          </rPr>
          <t xml:space="preserve">Escala de Calificación:
</t>
        </r>
        <r>
          <rPr>
            <sz val="8"/>
            <color rgb="FF000000"/>
            <rFont val="Tahoma"/>
            <family val="2"/>
          </rPr>
          <t xml:space="preserve">Se cumple plenamente: 4,5 - 5,0
</t>
        </r>
        <r>
          <rPr>
            <sz val="8"/>
            <color rgb="FF000000"/>
            <rFont val="Tahoma"/>
            <family val="2"/>
          </rPr>
          <t xml:space="preserve">Se cumple en alto grado: 4,0 - 4,4
</t>
        </r>
        <r>
          <rPr>
            <sz val="8"/>
            <color rgb="FF000000"/>
            <rFont val="Tahoma"/>
            <family val="2"/>
          </rPr>
          <t xml:space="preserve">Se cumple aceptablemente: 3,5 - 3,9
</t>
        </r>
        <r>
          <rPr>
            <sz val="8"/>
            <color rgb="FF000000"/>
            <rFont val="Tahoma"/>
            <family val="2"/>
          </rPr>
          <t xml:space="preserve">Se cumple insatisfactoriamente: 2,6 - 3,4
</t>
        </r>
        <r>
          <rPr>
            <sz val="8"/>
            <color rgb="FF000000"/>
            <rFont val="Tahoma"/>
            <family val="2"/>
          </rPr>
          <t>No se cumple: 2,5 - 0,0</t>
        </r>
      </text>
    </comment>
    <comment ref="D25" authorId="0" shapeId="0" xr:uid="{00000000-0006-0000-0C00-000003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5" authorId="0" shapeId="0" xr:uid="{00000000-0006-0000-0C00-000004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6" authorId="0" shapeId="0" xr:uid="{00000000-0006-0000-0C00-000005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6" authorId="0" shapeId="0" xr:uid="{00000000-0006-0000-0C00-000006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D27" authorId="0" shapeId="0" xr:uid="{00000000-0006-0000-0C00-000007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 ref="E27" authorId="0" shapeId="0" xr:uid="{00000000-0006-0000-0C00-000008000000}">
      <text>
        <r>
          <rPr>
            <b/>
            <sz val="8"/>
            <color indexed="81"/>
            <rFont val="Tahoma"/>
            <family val="2"/>
          </rPr>
          <t xml:space="preserve">Escala de Calificación:
</t>
        </r>
        <r>
          <rPr>
            <sz val="8"/>
            <color indexed="81"/>
            <rFont val="Tahoma"/>
            <family val="2"/>
          </rPr>
          <t>Se cumple plenamente: 4,5 - 5,0
Se cumple en alto grado: 4,0 - 4,4
Se cumple aceptablemente: 3,5 - 3,9
Se cumple insatisfactoriamente: 2,6 - 3,4
No se cumple: 2,5 - 0,0</t>
        </r>
      </text>
    </comment>
  </commentList>
</comments>
</file>

<file path=xl/sharedStrings.xml><?xml version="1.0" encoding="utf-8"?>
<sst xmlns="http://schemas.openxmlformats.org/spreadsheetml/2006/main" count="1262" uniqueCount="586">
  <si>
    <t>UNIVERSIDAD JORGE TADEO LOZANO</t>
  </si>
  <si>
    <t>PROCESO DE AUTOEVALUACIÓN PARA LA RENOVACIÓN DE LA ACREDITACIÓN INSTITUCIONAL</t>
  </si>
  <si>
    <t>PONDERACIÓN DE CARACTERÍSTICAS</t>
  </si>
  <si>
    <t>CARACTERÍSTICA</t>
  </si>
  <si>
    <t>GRADO DE IMPORTANCIA</t>
  </si>
  <si>
    <t>PONDERACIÓN</t>
  </si>
  <si>
    <t>1. MISIÓN Y PROYECTO INSTITUCIONAL</t>
  </si>
  <si>
    <t xml:space="preserve"> 1. Coherencia y pertinencia de la Misión</t>
  </si>
  <si>
    <t>2. Orientaciones y estrategias del Proyecto Educativo Institucional</t>
  </si>
  <si>
    <t>3. Formación integral y construcción de la comunidad académica en Proyecto Educativo Institucional</t>
  </si>
  <si>
    <t>Total Grado de Ponderación</t>
  </si>
  <si>
    <t>* Coherencia y pertinencia de la Misión con la naturaleza, tradición, objetivos y logros institucionales
*Coherencia y pertinencia de la misión en relación con el entorno social, cultural, ambiental y productivo.
*Coherencia y pertinencia de la misión con los procesos académicos y administrativos
*Coherencia y pertinencia de la misión con los principios constitucionales y los objetivos de la educación superior.
*Incorporación de la calidad del servicio público de la educación a los propósitos institucionales.
*Coherencia entre la naturaleza de la institución, lo que dice ser a través de su misión, la información que suministra y la imagen que da a la sociedad.</t>
  </si>
  <si>
    <t>*Orientaciones y estrategias del PEI para la planeación, organización, la toma de decisiones, la administración, evaluación y autorregulación de la docencia, investigación y extensión o proyección social, así como del bienestar, la internacionalización y los recursos físicos y financieros.</t>
  </si>
  <si>
    <t xml:space="preserve">*Orientaciones y estrategias del PEI para el fomento de la formación integral de los estudiantes.
*Estrategias del PEI para el fortalecimiento de la comunidad académica en un ambiente institucional adecuado.
</t>
  </si>
  <si>
    <t>FACTOR</t>
  </si>
  <si>
    <t>CONTADOR DE CARACTERES</t>
  </si>
  <si>
    <r>
      <t xml:space="preserve">JUSTIFICACIÓN PONDERACIÓN
</t>
    </r>
    <r>
      <rPr>
        <b/>
        <sz val="10"/>
        <color rgb="FFFF0000"/>
        <rFont val="Calibri"/>
        <family val="2"/>
        <scheme val="minor"/>
      </rPr>
      <t>EXTENSIÓN MÁXIMA SUGERIDA 2000 CARACTERES</t>
    </r>
  </si>
  <si>
    <t>ASPECTOS DE LA CARACTERISTICA</t>
  </si>
  <si>
    <t xml:space="preserve">GRADO DE IMPORTANCIA </t>
  </si>
  <si>
    <t>CALIFICACIÓN CARACTERISTICAS</t>
  </si>
  <si>
    <t>LOGRO IDEAL</t>
  </si>
  <si>
    <t>RELACIÓN CON EL LOGRO IDEAL</t>
  </si>
  <si>
    <t>FACTORES</t>
  </si>
  <si>
    <t>JUSTIFICACIÓN PONDERACIÓN</t>
  </si>
  <si>
    <t>ASPECTOS A TENER EN CUENTA</t>
  </si>
  <si>
    <t>2. ESTUDIANTES</t>
  </si>
  <si>
    <t>4. Derechos y deberes de los estudiantes</t>
  </si>
  <si>
    <t xml:space="preserve">a)  Apreciación de los estudiantes acerca de la adecuada aplicación de las disposiciones del Estatuto Estudiantil.
 b)  Aplicación de los criterios para ingreso y permanencia en la institución.
 c)  Aplicación adecuada de los criterios para promoción, transferencia y grado.
 d)  Participación de los estudiantes en los organismos de decisión de la institución.
 e)  Claridad y transparencia en la aplicación de los mecanismos predeterminados para la elección de representantes estudiantiles en los organismos de decisión
</t>
  </si>
  <si>
    <t>5. Admisión y permanencia de estudiantes</t>
  </si>
  <si>
    <t xml:space="preserve">a)  Aplicación equitativa y transparente de los criterios para la admisión y permanencia de los estudiantes.
 b)  Estrategias que garanticen la integración de los estudiantes a la institución en consideración a su heterogeneidad social y cultural.
 c)  Deserción de estudiantes, análisis de causas y estrategias de permanencia en condiciones de calidad.
 d)  Existencia y aplicación de criterios y estrategias para admitir estudiantes procedentes de otras instituciones nacionales e internacionales y reglas claras para el intercambio estudiantil.
</t>
  </si>
  <si>
    <t>6. Sistemas de estímulos y créditos para estudiantes</t>
  </si>
  <si>
    <t xml:space="preserve">a)  Cumplimiento transparente de los criterios para asignación de los apoyos estudiantiles.
 b)  Existencia de convenios interinstitucionales activos tendientes a facilitar el ingreso y permanencia de estudiantes.
 c)  Divulgación de los sistemas de crédito, subsidios, becas y estímulos.
 d)  Eficiente aplicación de sistemas de estímulos a través de programas tales como monitorías, asistencia de investigación, matrícula de honor, condonación de créditos, entre otros.
 e)  Procedimientos de control para garantizar que los estudiantes beneficiados con los apoyos institucionales hagan buen uso de éstos en los tiempos previstos para su graduación.
</t>
  </si>
  <si>
    <t>3. PROFESORES</t>
  </si>
  <si>
    <t>7. Deberes y derechos del profesorado</t>
  </si>
  <si>
    <t xml:space="preserve"> a)  Contribución del Estatuto Docente al logro de la misión institucional.
 b)  Aplicación transparente del régimen disciplinario de profesores.
 c)  Apreciación de los profesores acerca de la aplicación de las disposiciones del Estatuto Profesoral.
 d)  Participación de los profesores en los organismos de decisión de la institución.
 e)  Claridad y transparencia en la aplicación de los mecanismos predeterminados para la elección de representantes profesorales en los organismos de decisión.</t>
  </si>
  <si>
    <t>8. Planta profesoral</t>
  </si>
  <si>
    <t>a)  Suficiencia del cuerpo profesoral para el cumplimiento de las funciones misionales de la institución.
 b)  Calidad de los profesores, según títulos obtenidos y experiencia en relación con las funciones sustantivas de la institución.
 c)  Mecanismos de contratación de profesores que propendan por la consolidación de una comunidad académica comprometida con la funciones misionales.
 d)  Criterios para definir responsabilidades del profesorado en relación con la docencia, investigación, extensión o proyeccción social y la asesoría a estudiantes, de acuerdo con la categoría en el escalafón.
 e)  Capacidad de los criterios y mecanismos de evaluación de las tareas asignadas a los profesores con miras a cualificar su labor.
 f)  Diversidad del cuerpo profesoral en términos del origen institucional de su formación académica y la calidad de los programas de los cuales son graduados.
 g)  Adecuada distribución de las labores asignadas a los profesores para desarrollar sus funciones en condiciones de calidad con espacios institucionales apropíados.</t>
  </si>
  <si>
    <t>9. Carrera docente</t>
  </si>
  <si>
    <t>a)  Cumplimiento transparente de los criterios establecidos para la vinculación y evaluación de profesores.
 b)  Estructuración de las categorías académicas y efectiva movilidad de los profesores en el escalafón docente.
 c)  Cumplimiento transparente de los criterios y mecanismos para la determinación de la asignación salarial.</t>
  </si>
  <si>
    <t>10. Desarrollo profesoral</t>
  </si>
  <si>
    <t>a)  Cobertura, calidad y pertinencia de los programas de desarrollo profesoral
 b)  Aplicación de los criterios de reconocimiento al ejercicio calificado de las funciones misionales</t>
  </si>
  <si>
    <t>11. Interacción académica de los profesores</t>
  </si>
  <si>
    <t>a)  Políticas y estrategias orientadas a facilitar la constitución de comunidades académicas en la institución y su interacción con homólogas del orden nacional e internacional.
 b)  Estado de la interacción académica del profesorado, por áreas de conocimiento, con comunidades académicas nacionales e internacionales.</t>
  </si>
  <si>
    <t>4. PROCESOS ACADÉMICOS</t>
  </si>
  <si>
    <t>12. Políticas académicas</t>
  </si>
  <si>
    <t xml:space="preserve">a)  Existencia de ambientes propicios para la discusión crítica sobre la ciencia, la tecnología, la innovación, el arte, la sociedad y el Estado.
 b)  Políticas y estrategias institucionales de formación integral, flexiblización curricular, internacionalización e interdisciplinariedad.
 c)  Eficiencia de los procesos y mecanismos de evaluación y actualización de los currículos y planes de estudio
 d)  Eficiencia de las políticas y estrategias institucionales sobre el dominio de lenguas extranjeras por parte de profesores y estudiantes.
 e)  Uso eficiente de Tecnologías de la Información y la Comunicación en los procesos académicos, por parte de los profesores y estudiantes
</t>
  </si>
  <si>
    <t>13. Pertinencia académica y relevancia social</t>
  </si>
  <si>
    <t xml:space="preserve">a)  Evidencias de la correspondencia entre los perfiles formativos y los objetivos de los programas con las necesidades y expectativas de formación y desempeño personal, académico, científico, tecnológico, cultural y social de los estudiantes en su contexto regional, nacional e internacional.
 b)  Vinculación de los programas académico y de sus estudiantes con la actividad investigativa de la institución, teniendo en cuenta la naturaleza de los programas y sus propósitos formativos.
</t>
  </si>
  <si>
    <t>14. Procesos de creación, modificación y extensión de programas académicos</t>
  </si>
  <si>
    <t xml:space="preserve">a)  Políticas, estrategias y apoyos institucionales para la creación, modificación y extensión de programas académicos.
 b)  Compromiso de directivos y de la comunidad académica con la creación, modificación y extensión de programas de forma que sean pertinentes y de calidad.
 c)  Políticas y mecanismos de evaluación de los procedimientos orientados a la creación, modificación y extensión de programas, así como a su eliminación.
</t>
  </si>
  <si>
    <t>5. VISIBILIDAD NACIONAL E INTERNACIONAL</t>
  </si>
  <si>
    <t>15. Inserción de la institución en contextos académicos nacionales e internacionales</t>
  </si>
  <si>
    <t xml:space="preserve">a)  Existencia y aplicación de políticas institucionales en materia de referentes académicos externos, nacionales e internacionales de reconocida calidad para la revisión y actualización de los planes de estudio.
 b)  Análisis sistemático realizado por la institución con respecto a otras instituciones nacionales e internacionales y su incidencia en las acciones y planes de mejoramiento.
 c)  Convenios activos y actividades de cooperación académica desarrollados con instituciones de reconocimiento nacional e internacional.
 d)  Proyectos de investigación, innovación, creación artística y cultural y/o proyección  - de acuerdo con la naturaleza de la institución - desarrollados como producto de la cooperación académica y profesional, realizada por directivos, profesores y estudiantes d ela institución, con miembros de comunidades nacionales e internacionales de reconocido liderazgo.
 e)  Inversión efectivamente realizada por la institución para los fines de internacionalización en los últimos cinco años.
 f)  Convenios activos de doble titulación con otras instituciones de reconocido prestigio. Análisis de la calidad académica de las instituciones con las cuales se tienen dobles titulaciones.
 g)  Incidencia verificable en el enriquecimiento de la calidad de la institución de la interacción con comunidades académicas nacionales e internacionales.
 h)  Evidencias del impacto social que ha generado la inserción de la institución en los contextos académicos nacionales e internacionales.
 i)  Existencia e impacto de alianzas interinstitucionales para compartir recursos, impulsar procesos misionales y buenas prácticas.
 j)  Iniciativas de articulación con otros niveles del sistema educativo que redunden en el mejoramiento de su calidad.
</t>
  </si>
  <si>
    <t>16. Relaciones externas de profesores y estudiantes</t>
  </si>
  <si>
    <t xml:space="preserve">a)  Convenios activos de intercambio con Instituciones de Educación Superior nacionales y extranjeras de alta calidad y reconocimiento.
 b)  Profesores o expertos visitantes nacionales y extranjeros que ha recibido la institución en los últimos cinco años (objetivos, duración y resultados de su estadía).
 c)  Número de estudiantes extranjeros en la institución en los últimos 5 años.
 d)  Experiencias de homologación de cursos realizados en otras instituciones nacionales o extranjeras.
 e)  Profesores, estudiantes y directivos de la institución con participación activa en redes académicas científicas, técnicas y tecnológicas a nivel nacional e internacional de que se hayan derivado productos concretos como publicaciones en coautoría en revistas indexadas con visibilidad e impacto, cofinanciación de proyectos, registros y patentes, entre otros.
 f)  Profesores y estudiantes de la institución que en los últimos años han participado en actividades de cooperación académica y profesional con instituciones nacionales e internacionales de reconocido liderazago (semestre académico de intercambio, pasantía o práctica, rotación médica, curso corto, misión, profesor visitante/conferencia, estancia de investigación, estudios de postgrado, profesor con programa de pregrado y/o posgrado, congresos, foros, seminarios, simposios, educación continuada, par académico, parques tecnológicos, incubadoras de empresas, mesas y ruedas de negociación económica y tecnológica, entre otros).
 g)  Presupuesto ejecutado en proyectos de movilidad en doble vía en los últimos cinco años.
 h)  Calidad y reconocimiento de las instituciones en las cuales se han graduado sus profesores.
</t>
  </si>
  <si>
    <t>6. INVESTIGACIÓN, CREACIÓN ARTÍSTICA Y CULTURAL</t>
  </si>
  <si>
    <t>17. Formación para la investigación</t>
  </si>
  <si>
    <t>a)  Políticas y estrategias institucionales para favorecer la formación investigativa de los estudiantes, concordantes con los diferentes niveles de formación en el pregrado y el posgrado.
 b)  Compromiso del profesorado y de los estudiantes en la construcción y sistematización del saber, como forma de actualización permanente.
 c)  Estrategias y apoyos institucionales que faciliten la construcción y sistematización de conocimientos a los profesores y a los estudiantes.
 d)  Existencia de elementos de flexibilización curricular que permitan el ejercicio de procesos de investigación por parte de profesores y estudiantes.
 e)  Facilidades para la participación de los estudiantes en actividades académicas relacionadas con la investigación científica y/o creación artística y cultural.
 f)  Evaluación y acciones de mejora relacionadas con las políticas y estrategias de enseñanza y aprendizaje en el marco de la formación para la investigación.</t>
  </si>
  <si>
    <t>18. Investigación</t>
  </si>
  <si>
    <t>a)  Calidad de la infraestructura investigativa: laboratorios, equipos, recursos bibliográficos, recursos informáticos, entre otros.
 b)  Nivel de formación y reconocimiento académico de los investigadores.
 c)  Existencia y grado de desarrollo de las unidades de investigación, tales como: institutos, centros, grupos, redes, programas, entre otros.
 d)  Estabilidad de las unidades de investigación y de los investigadores.
 e)  Criterios aplicados para la asignación de tiempo a la investigación de los profesores y tiempo realmente reconocido en su labor académica.
 f)  Publicaciones resultado de investigación elaboradas por profesores de la institución de acuerdo con su tipo y naturaleza, tales como artículos en revistas indexadas y especializadas nacionales e internacionales, innovaciones, patentes, productos o procesos técnicos y tecnológicos patentables o no patentables o protegidas por secreto industrial, libros, capítulos de libros, dirección de trabajos de grado de maestría y doctorado, paquetes tecnológicos, normas resultado de investigación, producción artística y cultural, productos de apropiación social del conocimiento, productos asociados a servicios técnicos o consultoría cualificada, elaborados por profesores de institución de acuerdo con su tipo o naturaleza.
 g)  Reconocimiento a la creación artística y cultural en sus diversas formas, cuando sea pertinente, teniendo en cuenta el tipo de producto, su relevancia e impacto en las comunidades en que participa.
 h)  Premios y distinciones por trabajos de investigación obtenidos por los docentes otorgados pro instituciones de reconocido prestigio académico.
 i)  Apoyo administrativo y financiero para el desarrollo y gestión de la investigación, la creación de empresas y de planes de negocio (como los centros de incubación y financiación empresarial o como los centros de investigación y desarrollo tecnológico, entre otros) y la creación artística y cultural.
 j)  Capacidad de gestión de recursos externos para la investigaicón.
 k)  Existencia de régimen de propiedad intelectual y de explotación comercial.
 l)  Existencia y aplicación de mecanismos de evaluación de la producción académica de los profesores.
 m)  Investigadores reconocidos en el Sistema Nacional de Ciencia y Tecnología.
 n)  Estudiantes de maestría y doctorado graduados, en el caso de las instituciones con estos programas.</t>
  </si>
  <si>
    <t>7. PERTINENCIA E IMPACTO SOCIAL</t>
  </si>
  <si>
    <t>19. Institución y entorno</t>
  </si>
  <si>
    <t>a)  Evaluación de las necesidades del contexto y visión prospectiva del desarrollo social.
 b)  Aporte de la institución al estudio y a la solución de problemas regionales, nacionales e internacionales.
 c)  Programas y actividades de investigación y de extensión o proyección social coherentes con  el contexto y con la naturaleza institucional.
 d)  Evaluación de los resultados de los programas y actividades de educación continuada, consultoría, extensión, transferencia de tecnología y de las políticas para el desarrollo y mejoramiento de estos servicios.
 e) prendizaje institucional como resultado de su interacción con el medio, evidenciado en cambio de políticas, formulación de nuevos programas y estrategias, entre otros.
 f)  Reconocimiento externo de las repercusiones sociales de las actividades de docencia, investigación y extensión o proyección social de la institución.
 g)  Aportes sociales de los graduados en los campos empresarial, científico, artístico, cultural, económico y político.
 h)  Coherencia de las prácticas enmarcadas en los programas académicos con las necesidades de la institución y del sector externo.
 i)  Presencia e impacto de acciones orientadas a poblaciones en condiciones de vulnerabilidad en el área de influencia de la institución.
 j)  Desarrollo de iniciativas de transferencia del conocimiento científico y tecnológico que permitan la efectiva integración a contextos locales y sociales específicos, contribuyendo a su desarrollo.</t>
  </si>
  <si>
    <t>20. Graduados e institución</t>
  </si>
  <si>
    <t xml:space="preserve">a)  Servicios que presta la institución para facilitar la incorporación de los graduados al ámbito laboral.
 b)  Eficacia de los sistemas de información y seguimiento a los graduados.
 c)  Canales de comunicación con los graduados para apoyar el desarrollo institucional y fomentar procesos de cooperación mutua.
 d)  Participación de los graduados en la evaluación curricular y en la vida institucional.
</t>
  </si>
  <si>
    <t>8. PROCESOS DE AUTOEVALUACIÓN Y AUTORREGULACIÓN</t>
  </si>
  <si>
    <t>21. Sistemas de autoevaluación</t>
  </si>
  <si>
    <t xml:space="preserve">a)  políticas y estrategias de autoevaluación y planeación para las distintas áreas de desarrollo y unidades académicas y administrativas de la institución.
 b)  Realización de consultas periódicas de satisfacción a la comunidad institucional y su uso con propósitos de mejoramiento.
 c)  Diseño de planes y actividades de mejoramiento, a partir de los resultados de la autoevaluación.
 d)  Sistemas de control y seguimiento de los planes de mejoramiento y de los logros asociados al proyecto institucional y a sus planes de desarrollo.
 e)  Análisis permanente de los resultados de las pruebas de Estado de los estudiantes y su uso con propósitos de mejoramiento.
</t>
  </si>
  <si>
    <t>22. Sistemas de información</t>
  </si>
  <si>
    <t xml:space="preserve">a)  Disponibilidad, confiabilidad, acceso, articulación y pertinencia de la información necesaria para la planeación de la gestión institucional.
 b)  Uso de indicadores de gestión coherentes con las proyecciones institucionales expresadas en sus planes de desarrollo y de mejora.
 c)  Consolidación y análisis de la información y mecanismos adecuados para su difusión y uso en la toma de decisiones.
 d)  Cumplimiento con los requerimientos de los sistemas nacionales de información y su uso en las decisiones institucionales.
</t>
  </si>
  <si>
    <t>23. Evaluación de directivas, profesores y personal administrativo</t>
  </si>
  <si>
    <t xml:space="preserve">a)  Transparencia y equidad en la aplicación de los criterios para la evaluación de profesores, personal administrativo y directivas, que tengan efectos en el mejoramiento de la calidad en el desempeño de sus funciones.
 b)  Existencia y aplicación de criterios claros y conocidos para la evaluación académica de la producción de profesores e investigadores y de la gestión y el desempeño de administrativos.
</t>
  </si>
  <si>
    <t>9. BIENESTAR INSTITUCIONAL</t>
  </si>
  <si>
    <t>24. Estructura y funcionamiento del bienestar institucional</t>
  </si>
  <si>
    <t xml:space="preserve">a)  Existencia y aplicación de políticas de bienestar institucional
 b)  Descripción de los campos de acción y cobertura de los programas de bienestar universitario, sus usuarios y el impacto de sus programas.
 c)  Recursos humanos provistos y financieros ejecutados por la institución para garantizar un óptimo desarrollo de los programas de bienestar universitario.
 d)  Estrategias de divulgación de los servicios de bienestar universitario.
 e)  Existencia de una variada oferta de servicios de bienestar universitario.
 f)  Evaluación periódica de los servicios ofrecidos.
 g)  Acciones orientadas al diagnóstico y prevención de los riesgos psicosociales, médicos y ambientales de la comunidad institucional.
 h)  Estrategias orientadas a la inclusión de la población vulnerable y con discapacidad.
 i)  Programas y actividades tendientes a prevenir desastres y atender emergencias.
 j)  Existencia de mecanismos para la resolución armónica de conflictos en la comunidad institucional.
</t>
  </si>
  <si>
    <t>10. ORGANIZACIÓN, ADMINISTRACIÓN Y GESTIÓN</t>
  </si>
  <si>
    <t>25. Administración y gestión</t>
  </si>
  <si>
    <t>a)  Aplicación de políticas administrativas al desarrrollo de la docencia, la investigación y la extensión o proyección social.
 b)  Existencia de mecanismos que permitan conocer y satisfacer las necesidades académicas y administrativas de las distintas unidades de la institución.
 c)  Estructura organizacional y criterios de definición de funciones y de asignación de responsabilidades, acordes con la naturaleza, tamaño y complejidad de la institución.
 d)  Coherencia de la estructura y función de la administración con la naturaleza y complejidad de sus procesos académicos.
 e)  Aplicación de políticas de estímulos y promoción del personal administrativo.
 f)  Programas de capacitación que redunde en la cualificación del desempeño de sus funcionarios.
 g)  Incorporación de sistemas de información y de gestión documental que permitan la regulación de los procesos documentales propios de la historia académica de los estudiantes e historia laboral académica de los profesores, así como la memoria de la gestión administrativa</t>
  </si>
  <si>
    <t>26. Procesos de comunicación</t>
  </si>
  <si>
    <t>a)  Existencia y utilización de sistemas de información integrados y mecanismos eficaces que faciliten la comunicación interna y externa de la institución.
 b)  Existencia y efectividad de la página Web institucional, debidamente actualizada para mantener informados a los usuarios sobre los temas de interés institucional y facilitar la comunicación académica y administrativa.
 c)  Existencia de una página Web institucional con información detallada y actualizadasobre los planes de estudio y sobre los profesores, incluyendo su formación y trayectoria.
 d)  Existencia de un sistema eficiente de consulta, registro y archivo de la información académica y administrativa en todo su ciclo vital.
 e)  Existencia de instrumentos archivísticos que faciliten la adecuada organización, consulta, disposición y preservacióin de la información académica y administrativa en todo su ciclo vital.
 f)  Apreciación de directivos, profesores, estudiantes y personal administrativo sobre la eficacia de los sistemas de información y de los mecanismos de comunicación institucionales.
 g)  Tecnología eficiente para garantizar una adecuada conectividad a los miembros de la comunidad académica.
 h)  Mecanismos de comunicación para facilitar que la población estudiantil tenga acceso a la información.</t>
  </si>
  <si>
    <t>27. Capacidad de gestión</t>
  </si>
  <si>
    <t>a)  Liderazgo, integridad e idoneidad de los responsables de la dirección de la institución y sus dependencias.
 b)  Coherencia de las actuaciones de los responsables de la institución y sus dependencias  con los compromisos derivados de la misión y Proyecto Educativo Institucional.
 c)  Transparencia en la designación de responsabilidades y funciones y en los procedimientos que deben seguirse dentro de la institución.
 d)  Respeto a los reglamentos en la provisión de cargos directivos.
 e)  Estructura organizacional y administrativa que permite la estabilidad institucional y la continuidad de políticas dentro de criterios académicos.
 f)  Procesos adminsitrativos debidamente certificados de acuerdo con normas de gestión de calidad.
 g)  Eficiencia del sistema de atención al ciudadano.
 h)  Procesos académicos y administrativos evidenciados en informaicón técnicamente organizada en la dependencia de archivo institucional o la que haga sus veces, con base en las normas de archivo vigentes.</t>
  </si>
  <si>
    <t>11. RECURSOS DE APOYO ACADÉMICO E INFRAESTRUCTURA</t>
  </si>
  <si>
    <t>28. Recursos de apoyo académico</t>
  </si>
  <si>
    <t>a)  Colecciones bibliográficas, documentales y de archivo, bases de datos y revistas suficientes, pertinentes y actualizadas para respaldar las labores académicas.
 b)  Grado de eficiencia y actualización de los sistemas de consulta bibliográfica; acceso de estudiantes, prfesores e investigadores a esas fuentes, sistemas de alerta, entre otros.
 c)  Pertinencia y calidad de los laboratorios para las tareas académicas de la institución (docencia, investigación, extensión o proyección social.
 d)  Mantenimiento, renovación y acceso de estudiantes y profesores a los equipos didácticos.
 e)  Sitios de práctica acordes con las necesidades de la docencia y la investigación.
 f)  Suficiencia, disponibilidad, actualización y uso eficiente de tecnologías de la información y la comunicación para los procesos académicos con adecuada conectividad (aulas virtuales, equipos actualizados y pertinentes, aplicaciones específicas, entre otros)
 g)  Acceso a recursos externos de apoyo académico, mediante convenios interinstitucionales.
 h)  Presupuestos de inversión en equipos de laboratorio, bibliotecas y recursos didácticos</t>
  </si>
  <si>
    <t>29. Infraestructura física</t>
  </si>
  <si>
    <t>a)  Existencia y uso eficiente de aulas, laboratorios, talleres, sitios de estudio para los alumnos, salas de cómputo, oficinas de profesores, sitios para la creación artística y cultural, auditorios y salas de conferencias, oficinas administrativas, cafeterías, baños, servicios, campos de juego, espacios libres, zonas verdes y demás espacios destinados al bienestar en general.
 b)  Capacidad, respeto de normas técnicas, suficiencia, seguridad, salubridad, iluminación, disponibilidad de espacio, dotación, facilidades de transporte y acceso de las áreas recreativas y deportivas. Previsión de su uso por personas con limitaciones físicas.
 c)  Buen uso y mantenimiento de los espacios y bienes que garanticen limpieza y un entorno propicio para la labor educativa.
 d)  Existencia e impacto de políticas institucionales coprometidas con el cuidado y respeto del entorno urbanístico, humano y ambiental.
 e)  Cumplimiento de las normas sanitarias y de bioseguridad, seguridad industrial y de salud ocupacional y manejo de seres vivos, de acuerdo con la normatividad vigente.
 f)  Existencia de espacios propicios para el almacenamiento de la documentación en sus diversas etapas de formación de archivo con el objeto de garantizar la transparencia administrativa, integridad, conservación y custodia de la documentación que soporta la funciones misionales, estratégicas, de evaluación y de apoyo.</t>
  </si>
  <si>
    <t>12. RECURSOS FINANCIEROS</t>
  </si>
  <si>
    <t>30. Recursos, presupuesto y gestión financiera</t>
  </si>
  <si>
    <t xml:space="preserve">a)  Información acerca de las fuentes de financiamiento, los recursos provenientes del Estado, otras fuentes externas y recursos propios.
 b)  Estabilidad y solidez financiera que garantice el cumplimiento, a mediano plazo, de las acciones propuestas en el plan de desarrollo institucional.
 c)  Políticas y estrategias para la asignación, ejecución y evaluación presupuestal y de ejecución financiera en atención al cumplimiento del Proyecto Educativo Institucional y el logro de las metas del plan de desarrollo institucional.
 d)  Estructura del presupuesto y de la deuda en los últimos cinco años. Plan de cancelación de compromisos.
 e)  Estabilidad financiera manifiesta en ejercicios de auditoría y control fiscal.
 f)  Cumplimiento de los requerimientos presupuestales que se deprenden del proyecto institucional y de las actividades académicas y de bienestar.
 g)  Organización eficiente y funcionarios eficaces para el manejo financiero.
 h)  Transparencia en el manejo de los recursos financieros y buenas prácticas de auditoría certificada. Las instituciones deben demostrar la reinversión de sus excedentes en su desarrollo misional.
</t>
  </si>
  <si>
    <t>FACTOR 
/ CARACTERISTICA</t>
  </si>
  <si>
    <t>EVALUACIÓN CON PONDERACIÓN</t>
  </si>
  <si>
    <t>NOTA GENERAL DEL PROGRAMA</t>
  </si>
  <si>
    <t xml:space="preserve">FACTOR </t>
  </si>
  <si>
    <t>JUSTIFICACIÓN</t>
  </si>
  <si>
    <t>ACTA (FECHA)</t>
  </si>
  <si>
    <t>Cualitativa</t>
  </si>
  <si>
    <t>Cuantitativa</t>
  </si>
  <si>
    <t xml:space="preserve">Descripción </t>
  </si>
  <si>
    <t>Muy importante</t>
  </si>
  <si>
    <t>Importante</t>
  </si>
  <si>
    <t>Medianamente importante</t>
  </si>
  <si>
    <t>Poco importante</t>
  </si>
  <si>
    <t>ESCALA</t>
  </si>
  <si>
    <t>DESCRIPCIÓN</t>
  </si>
  <si>
    <t>Información completa, coherente y actualizada.</t>
  </si>
  <si>
    <t>Grado de cumplimiento</t>
  </si>
  <si>
    <t>Rango</t>
  </si>
  <si>
    <t>Se cumple plenamente</t>
  </si>
  <si>
    <t>4.5 – 5.0</t>
  </si>
  <si>
    <t>Se cumple en alto grado</t>
  </si>
  <si>
    <t>4.0 – 4.4</t>
  </si>
  <si>
    <t>9Se cumple aceptablemente</t>
  </si>
  <si>
    <t>3.5 – 3.9</t>
  </si>
  <si>
    <t>Se cumple insatisfactoriamente</t>
  </si>
  <si>
    <t>2.6 – 3.4</t>
  </si>
  <si>
    <t>No se cumple</t>
  </si>
  <si>
    <t>0.0 – 2.5</t>
  </si>
  <si>
    <t xml:space="preserve">La información requerida como soporte se encuentra en fase de elaboración  </t>
  </si>
  <si>
    <t xml:space="preserve">La Información existe pero necesita ser revisada y actualizada o se encuentra en alguna de estas fases.  </t>
  </si>
  <si>
    <t>se evidencia que no existe la información y se manifiesta la necesidad de existencia de la misma.</t>
  </si>
  <si>
    <t>Escala de ponderación de los Factores</t>
  </si>
  <si>
    <t xml:space="preserve">Su grado de incidencia es alto para el cumplimiento de la calidad del programa, inciden de manera directa y contundente, constituyéndose necesarios en el logro del ideal de calidad del programa académico. </t>
  </si>
  <si>
    <t xml:space="preserve">Inciden en el cumplimiento de la calidad pero su grado de importancia no es tan alto  </t>
  </si>
  <si>
    <t>Dan aporte complementario y de soporte para el cumplimiento del factor y del logro del ideal de calidad.</t>
  </si>
  <si>
    <t>Están presentes y dan un aporte mínimo para el cumplimiento del factor  y del logro del ideal de calidad del programa académico.</t>
  </si>
  <si>
    <t>Plenamente</t>
  </si>
  <si>
    <t>No cumple</t>
  </si>
  <si>
    <t>En alto grado</t>
  </si>
  <si>
    <t>Aceptablemente</t>
  </si>
  <si>
    <t>Insatisfactoriamente</t>
  </si>
  <si>
    <t>En el momento del análisis de la información se evidencia que la institución no cuenta con la información y no se ha previsto la existencia de la misma.</t>
  </si>
  <si>
    <t>Aportan de manera complementaria y a la vez brindan soporte para el cumplimiento del logro  ideal de la calidad en el programa académico.</t>
  </si>
  <si>
    <t>El aporte es mínimo para el cumplimiento en el logro ideal de la calidad del programa académico.</t>
  </si>
  <si>
    <t>La encuesta ofrecio información muy relevante que impacta en la calidad del programa</t>
  </si>
  <si>
    <t>La información resultado de la encuesta es relevante e importante para la calidad del propgrama</t>
  </si>
  <si>
    <t>La encuesta no reflejo una tendencia que impacte la calidad del programa</t>
  </si>
  <si>
    <t>La encuesta no ofrece información relevante en el logro del ideal de calidad del programa</t>
  </si>
  <si>
    <t>El resultado de la encuesta no incide en el logro ideal del programa</t>
  </si>
  <si>
    <t>Escala para análisis estadístico de las Encuestas</t>
  </si>
  <si>
    <t xml:space="preserve">ANÁLISIS DE LA INFORMACIÓN </t>
  </si>
  <si>
    <t xml:space="preserve">CALIFICACIÓN - EMISIÓN DE JUICIOS DE VALOR </t>
  </si>
  <si>
    <t xml:space="preserve">ESCALAS CUANTITATIVAS Y CUALITATIVAS </t>
  </si>
  <si>
    <r>
      <t>Escala de ponderación de las</t>
    </r>
    <r>
      <rPr>
        <b/>
        <sz val="20"/>
        <color theme="1"/>
        <rFont val="Arial"/>
        <family val="2"/>
      </rPr>
      <t xml:space="preserve"> </t>
    </r>
    <r>
      <rPr>
        <b/>
        <sz val="20"/>
        <color theme="0"/>
        <rFont val="Arial"/>
        <family val="2"/>
      </rPr>
      <t>Características</t>
    </r>
  </si>
  <si>
    <t>Escala valorativa para información no documental Encuestas</t>
  </si>
  <si>
    <t xml:space="preserve">ESCALA DE VALORACIÓN
 ANÁLISIS DE INFORMACIÓN DOCUMENTAL NUMÉRICA Y ESTADÍSTICA </t>
  </si>
  <si>
    <t>Se constituye en fundamental y prioritaria para el logro ideal de la calidad del programa académico</t>
  </si>
  <si>
    <t>Aporta de manera importante al logro ideal de la calidad del programa académico, sin incidir directamente el  logro de la misma.</t>
  </si>
  <si>
    <t>Fundamental</t>
  </si>
  <si>
    <t>No interfiere en el desarrollo del programa</t>
  </si>
  <si>
    <t>PONDERACIÓN - ACREDITACIÓN PROGRAMAS ACADÉMICOS</t>
  </si>
  <si>
    <t>Muy Satisfecho</t>
  </si>
  <si>
    <t>Satisfecho</t>
  </si>
  <si>
    <t xml:space="preserve">Aceptable </t>
  </si>
  <si>
    <t xml:space="preserve">Insatisfecho </t>
  </si>
  <si>
    <t xml:space="preserve">Muy Insatisfecho </t>
  </si>
  <si>
    <t>ESCALA EN EL SISTEMA DE ENCUESTAS</t>
  </si>
  <si>
    <t>Total</t>
  </si>
  <si>
    <t>1. Proyecto educativo del programa e identidad institucional</t>
  </si>
  <si>
    <t>2. Estudiantes</t>
  </si>
  <si>
    <t>3. Profesores</t>
  </si>
  <si>
    <t>4. Egresados</t>
  </si>
  <si>
    <t>5. Aspectos académicos y resultados de aprendizaje</t>
  </si>
  <si>
    <t>6. Permanencia y graduación</t>
  </si>
  <si>
    <t>7. interacción con el entorno nacional e internacional</t>
  </si>
  <si>
    <t>8. Aportes de la investigación, la innovación, el desarrollo tecnológico y la creación, asociados al programa académico</t>
  </si>
  <si>
    <t>9. Bienestar de la comunidad académica del programa</t>
  </si>
  <si>
    <t>10. Medios educativos y ambientes de aprendizaje</t>
  </si>
  <si>
    <t>11. Organización, administración y financiación del programa académico</t>
  </si>
  <si>
    <t>12. Recursos físicos y tecnológicos</t>
  </si>
  <si>
    <t>8. Selección, vinculación y permanencia</t>
  </si>
  <si>
    <t>20. Interdisciplinariedad</t>
  </si>
  <si>
    <t>24. Competencias</t>
  </si>
  <si>
    <t>35. Compromiso con la investigación, desarrollo tecnológico, la innovación y la creación.</t>
  </si>
  <si>
    <t xml:space="preserve">7. Interacción con el entorno nacional e internacional.  </t>
  </si>
  <si>
    <t>1. Proyecto educativo del programa e identidad institucional.</t>
  </si>
  <si>
    <t>9. Bienestar de la comunidad académica del programa.</t>
  </si>
  <si>
    <t xml:space="preserve">10. Medios educativos y ambientes de aprendizaje </t>
  </si>
  <si>
    <t xml:space="preserve">11. Organización, administración y financiación del programa académico. </t>
  </si>
  <si>
    <t xml:space="preserve">1. Proyecto educativo del programa </t>
  </si>
  <si>
    <t>2. Relevancia académica y pertinencia social del programa académico</t>
  </si>
  <si>
    <t>3. Participación en actividades de formación integral</t>
  </si>
  <si>
    <t>4. Orientación y seguimiento a estudiantes</t>
  </si>
  <si>
    <t>5. Capacidad de trabajo autónomo</t>
  </si>
  <si>
    <t>6. Reglamento estudiantil y política académica</t>
  </si>
  <si>
    <t>7. Estímulos y apoyos para estudiantes</t>
  </si>
  <si>
    <t>9. Estatuto profesoral</t>
  </si>
  <si>
    <t>10. Número, dedicación, nivel de formación y experiencia</t>
  </si>
  <si>
    <t>11. Desarrollo profesoral</t>
  </si>
  <si>
    <t>12. Estímulos a la trayectoria profesoral</t>
  </si>
  <si>
    <t>13. Producción, pertinencia, utilización e impacto de material docente</t>
  </si>
  <si>
    <t>14. Remuneración por méritos</t>
  </si>
  <si>
    <t>23. Resultados de aprendizaje</t>
  </si>
  <si>
    <t>22. Sistema de evaluación de estudiantes</t>
  </si>
  <si>
    <t>15. Evaluación de profesores</t>
  </si>
  <si>
    <t>16. Seguimiento de los egresados</t>
  </si>
  <si>
    <t>17. Impacto de los egresados en el medio social y académico</t>
  </si>
  <si>
    <t>18. Integralidad de los aspectos curriculares</t>
  </si>
  <si>
    <t>19. Flexibilidad de los aspectos curriculares</t>
  </si>
  <si>
    <t>21. Estrategias pedagógicas</t>
  </si>
  <si>
    <t>25. Evaluación y autorregulación del programa académico</t>
  </si>
  <si>
    <t>26. Vinculación e interacción social</t>
  </si>
  <si>
    <t>27. Políticas, estrategias y estructura para la permanencia y la graduación</t>
  </si>
  <si>
    <t>28. Caracterización de estudiantes y sistema de alertas tempranas</t>
  </si>
  <si>
    <t>29. Ajustes a los aspectos curriculares</t>
  </si>
  <si>
    <t>30. Mecanismos de selección</t>
  </si>
  <si>
    <t>31. Inserción del programa en contextos académicos nacionales e internacionales</t>
  </si>
  <si>
    <t>32. Relaciones externas de profesores y estudiantes</t>
  </si>
  <si>
    <t>33. Habilidades comunicativas en una segunda lengua</t>
  </si>
  <si>
    <t xml:space="preserve">8. Aportes de la investigación, la innovación, el desarrollo tecnológico y la creación, asociados al programa académico   </t>
  </si>
  <si>
    <t>34. Formación para la investigación, desarrollo tecnológico, la innovación y la creación</t>
  </si>
  <si>
    <t>36. Programas y servicios</t>
  </si>
  <si>
    <t>37. Participación y seguimiento</t>
  </si>
  <si>
    <t>38. Estrategias y recursos de apoyo a profesores</t>
  </si>
  <si>
    <t>39. Estrategias y recursos de apoyo a estudiantes</t>
  </si>
  <si>
    <t>40. Recursos bibliográficos y de información</t>
  </si>
  <si>
    <t>41. Organización y administración</t>
  </si>
  <si>
    <t>42. Dirección y gestión</t>
  </si>
  <si>
    <t>43. Sistemas de comunicación e información</t>
  </si>
  <si>
    <t>44. Estudiantes y capacidad institucional</t>
  </si>
  <si>
    <t xml:space="preserve">46. Aseguramiento de la alta calidad y mejora continua </t>
  </si>
  <si>
    <t>47. Recursos de infraestructura física y tecnológica</t>
  </si>
  <si>
    <t>48. Recursos informáticos y de comunicación</t>
  </si>
  <si>
    <t>45. Financiación del programa académico</t>
  </si>
  <si>
    <t>6. Permanencia y Graduación</t>
  </si>
  <si>
    <t xml:space="preserve">12. Recursos fisícos y tecnológicos </t>
  </si>
  <si>
    <t>CARACTERÍSTICAS</t>
  </si>
  <si>
    <t>PONDERACIÓN EN PESO</t>
  </si>
  <si>
    <t>EVALUACIÓN TENIENDO EN CUENTA PONDERACIÓN</t>
  </si>
  <si>
    <t xml:space="preserve">JUCIO DE VALOR </t>
  </si>
  <si>
    <t>ACCIÓN DE MEJORA</t>
  </si>
  <si>
    <t>PONDERACIÓN CALCULADA Y NOTA DEL FACTOR</t>
  </si>
  <si>
    <t xml:space="preserve">PONDERACIÓN DEL FACTOR </t>
  </si>
  <si>
    <t xml:space="preserve">Tenga en cuenta la escala de calificación para la emisión de juicio de valor </t>
  </si>
  <si>
    <t>Escala de calificación</t>
  </si>
  <si>
    <t>Se cumple aceptablemente</t>
  </si>
  <si>
    <t xml:space="preserve">Incluir aquí el análisis de información adelantado puede ser la apreciación cualitativa o cuantitativa </t>
  </si>
  <si>
    <t>COD</t>
  </si>
  <si>
    <t>ASPECTO</t>
  </si>
  <si>
    <t xml:space="preserve">DOCUMENTAL </t>
  </si>
  <si>
    <t xml:space="preserve">NO DOCUMENTAL </t>
  </si>
  <si>
    <t>Calificación Promedio</t>
  </si>
  <si>
    <t>Calificación Final</t>
  </si>
  <si>
    <t>A001</t>
  </si>
  <si>
    <t>A002</t>
  </si>
  <si>
    <t>A003</t>
  </si>
  <si>
    <t>A004</t>
  </si>
  <si>
    <t>A005</t>
  </si>
  <si>
    <t>A006</t>
  </si>
  <si>
    <t>A007</t>
  </si>
  <si>
    <t>A008</t>
  </si>
  <si>
    <t>A009</t>
  </si>
  <si>
    <t>A010</t>
  </si>
  <si>
    <t>A011</t>
  </si>
  <si>
    <t>A012</t>
  </si>
  <si>
    <t>A013</t>
  </si>
  <si>
    <t>A014</t>
  </si>
  <si>
    <t>A015</t>
  </si>
  <si>
    <t>A016</t>
  </si>
  <si>
    <t>A017</t>
  </si>
  <si>
    <t>A018</t>
  </si>
  <si>
    <t>A019</t>
  </si>
  <si>
    <t>1. PROYECTO EDUCATIVO DEL PROGRAMA E IDENTIDAD INSTITUCIONAL</t>
  </si>
  <si>
    <t xml:space="preserve">1.1 Proyecto educativo del programa </t>
  </si>
  <si>
    <t>1.2 Relevancia académica y pertinencia social del programa académico</t>
  </si>
  <si>
    <t>Demostrar coherencia del Proyecto Educativo del Programa (PEP) o el que haga sus veces, con los lineamientos
y políticas institucionales, así como en la definición de objetivos de formación y resultados de aprendizaje y la
manera cómo el PEP ha ido mejorando, como resultado de los procesos de aseguramiento de la calidad, la
consolidación de la identidad institucional y la relación que mantiene con la comunidad y sus grupos de interés.</t>
  </si>
  <si>
    <t>Análisis sobre las tendencias, necesidades y líneas de desarrollo de la disciplina o profesión, en el contexto
regional, nacional e internacional</t>
  </si>
  <si>
    <t>Estudio de la pertinencia social del programa desde la perspectiva de la comunidad académica y de sus grupos
de interés con el fin de identificar necesidades y requerimientos del entorno local, regional o nacional en términos
productivos y de competitividad, tecnológicos, culturales, científicos y de talento humano.</t>
  </si>
  <si>
    <t>Evidencia de las transformaciones sociales pertinentes para el contexto y el territorio en el que se ofrece el
programa académico, y del entorno tanto nacional como internacional.</t>
  </si>
  <si>
    <t>FACTOR 2. ESTUDIANTES</t>
  </si>
  <si>
    <t>Incluir aquí el análisis de información adelantado puede ser la apreciación cualitativa o cuantitativa</t>
  </si>
  <si>
    <t>Califcación Final</t>
  </si>
  <si>
    <t>A020</t>
  </si>
  <si>
    <t>A021</t>
  </si>
  <si>
    <t>A022</t>
  </si>
  <si>
    <t>A023</t>
  </si>
  <si>
    <t>A024</t>
  </si>
  <si>
    <t>A025</t>
  </si>
  <si>
    <t>A026</t>
  </si>
  <si>
    <t>A027</t>
  </si>
  <si>
    <t>A028</t>
  </si>
  <si>
    <t>A029</t>
  </si>
  <si>
    <t>A030</t>
  </si>
  <si>
    <t>A031</t>
  </si>
  <si>
    <t>A032</t>
  </si>
  <si>
    <t>A033</t>
  </si>
  <si>
    <t>A034</t>
  </si>
  <si>
    <t>A035</t>
  </si>
  <si>
    <t>A036</t>
  </si>
  <si>
    <t>A037</t>
  </si>
  <si>
    <t>A038</t>
  </si>
  <si>
    <t>2.1 Participación en actividades de formación integral</t>
  </si>
  <si>
    <t>2.2 Orientación y seguimiento a estudiantes</t>
  </si>
  <si>
    <t>2.3 Capacidad de trabajo autónomo</t>
  </si>
  <si>
    <t>2.4 Reglamento estudiantil y política académica</t>
  </si>
  <si>
    <t>2.5 Estímulos y apoyos para estudiantes</t>
  </si>
  <si>
    <t>Apreciación de los estudiantes en relación con su participación en las actividades de investigación, desarrollo tecnológico, creación artística, culturales, deportivas y de extensión, que contribuyen a su formación integral, junto
con las acciones emprendidas como resultado de dichas apreciaciones.</t>
  </si>
  <si>
    <t>Resultados del análisis de la participación y principales logros de los estudiantes en actividades de investigación,
desarrollo tecnológico, innovación, creación artística, culturales y deportivas.</t>
  </si>
  <si>
    <t>Resultados del análisis de la participación y principales logros de los estudiantes en proyectos de desarrollo
empresarial, relacionamiento nacional e internacional.</t>
  </si>
  <si>
    <t>Resultados del análisis de la participación y principales logros de los estudiantes en otras acciones de formación
complementaria, que promuevan la comprensión de la realidad social, la empatía, la ética, habilidades blandas, así
como el relacionamiento con otras culturas y lenguas, de acuerdo con el nivel de formación y la modalidad del
programa.</t>
  </si>
  <si>
    <t>Evidencia de los efectos en la formación de los estudiantes, a partir de los procesos de orientación y seguimiento
de los estudiantes, teniendo como referencia sus características de ingreso.</t>
  </si>
  <si>
    <t>Evidencia de los resultados de las estrategias de seguimiento y evaluación de los resultados de aprendizaje en el
desarrollo de capacidades para el del trabajo autónomo del estudiante.</t>
  </si>
  <si>
    <t>Apreciación de estudiantes y profesores del programa sobre la pertinencia, vigencia y aplicación del reglamento
estudiantil y las políticas académicas y, sobre las estrategias de divulgación de dicha reglamentación, junto con las
acciones emprendidas como resultado de dichas apreciaciones.</t>
  </si>
  <si>
    <t>Evidencia de los mecanismos para la aplicación, actualización y divulgación del reglamento estudiantil.</t>
  </si>
  <si>
    <t>Evidencia de los beneficios generados por el otorgamiento de estímulos académicos y apoyos socioeconómicos
a los estudiantes.</t>
  </si>
  <si>
    <t>Apreciación de los estudiantes del programa frente a la aplicación de los estímulos académicos y apoyos
socioeconómicos, y el cumplimiento institucional de estas medidas, junto con las acciones emprendidas como
resultado de dichas apreciaciones.</t>
  </si>
  <si>
    <t>FACTOR 3. PROFESORES</t>
  </si>
  <si>
    <t>A039</t>
  </si>
  <si>
    <t>A040</t>
  </si>
  <si>
    <t>A041</t>
  </si>
  <si>
    <t>3.2 Estatuto profesoral</t>
  </si>
  <si>
    <t>A042</t>
  </si>
  <si>
    <t>A043</t>
  </si>
  <si>
    <t>A044</t>
  </si>
  <si>
    <t>A045</t>
  </si>
  <si>
    <t>A046</t>
  </si>
  <si>
    <t>A047</t>
  </si>
  <si>
    <t>A048</t>
  </si>
  <si>
    <t>A049</t>
  </si>
  <si>
    <t>A050</t>
  </si>
  <si>
    <t>A051</t>
  </si>
  <si>
    <t>A052</t>
  </si>
  <si>
    <t>A053</t>
  </si>
  <si>
    <t>A054</t>
  </si>
  <si>
    <t>A055</t>
  </si>
  <si>
    <t>3.4 Desarrollo profesoral</t>
  </si>
  <si>
    <t>A056</t>
  </si>
  <si>
    <t>A057</t>
  </si>
  <si>
    <t>A058</t>
  </si>
  <si>
    <t>A059</t>
  </si>
  <si>
    <t>A060</t>
  </si>
  <si>
    <t>A061</t>
  </si>
  <si>
    <t>A062</t>
  </si>
  <si>
    <t>A063</t>
  </si>
  <si>
    <t>A064</t>
  </si>
  <si>
    <t>3.6 Producción, pertinencia, utilización e impacto de material docente</t>
  </si>
  <si>
    <t>A065</t>
  </si>
  <si>
    <t>A066</t>
  </si>
  <si>
    <t>A067</t>
  </si>
  <si>
    <t>A068</t>
  </si>
  <si>
    <t>3.7 Remuneración por méritos</t>
  </si>
  <si>
    <t>A069</t>
  </si>
  <si>
    <t>A070</t>
  </si>
  <si>
    <t>A071</t>
  </si>
  <si>
    <t>3.8  Evaluación de profesores</t>
  </si>
  <si>
    <t>A072</t>
  </si>
  <si>
    <t>A073</t>
  </si>
  <si>
    <t>A074</t>
  </si>
  <si>
    <t>A075</t>
  </si>
  <si>
    <t>A076</t>
  </si>
  <si>
    <t>3.1 Selección, vinculación y permanencia</t>
  </si>
  <si>
    <t>3.3 Número, dedicación, nivel de formación y experiencia</t>
  </si>
  <si>
    <t>3.5 Estímulos a la trayectoria profesoral</t>
  </si>
  <si>
    <t>Evidencia de la aplicación de los procesos de selección, vinculación y permanencia de los profesores, en coherencia con el nivel de formación, modalidad del programa académico y lugar de desarrollo.</t>
  </si>
  <si>
    <t>Apreciación de los profesores sobre la aplicación, pertinencia y vigencia de las políticas, normas y criterios académicos establecidos por la institución para su selección, vinculación y permanencia, junto con las acciones emprendidas como resultado de dichas apreciaciones.</t>
  </si>
  <si>
    <t>Evidencia que demuestren los resultados de la aplicación del estatuto profesoral, o el que haga sus veces, sobre la trayectoria profesoral, la inclusión, el reconocimiento de méritos y el ascenso en el escalafón, de acuerdo con el nivel de formación y la modalidad del programa.</t>
  </si>
  <si>
    <t>Resultados en el mejoramiento de la calidad del programa, a partir de la aplicación de un estatuto que promueve la trayectoria profesoral, la inclusión, el reconocimiento de los méritos y el ascenso en el escalafón.</t>
  </si>
  <si>
    <t>Apreciación de los profesores sobre la aplicación y pertinencia del estatuto profesoral y de las políticas que
establecen distinciones, estímulos que promueven la trayectoria profesoral, junto con las acciones emprendidas como resultado de dichas apreciaciones.</t>
  </si>
  <si>
    <t>Evidencia de la coherencia entre el número, dedicación, nivel de formación y experiencia de los profesores de tiempo completo, con el número de estudiantes, nivel de formación y modalidad del programa académico</t>
  </si>
  <si>
    <t>Evidencia de la existencia de un núcleo básico de profesores de tiempo completo, preferiblemente con contratación a término indefinido, y su relación con la formación de la comunidad académica del programa y el
cumplimiento con alta calidad de las funciones esenciales del programa.</t>
  </si>
  <si>
    <r>
      <rPr>
        <b/>
        <sz val="11"/>
        <color rgb="FFFF0000"/>
        <rFont val="Arial"/>
        <family val="2"/>
      </rPr>
      <t>Para Programas Técnicos y Tecnológicos</t>
    </r>
    <r>
      <rPr>
        <sz val="10"/>
        <rFont val="Arial"/>
        <family val="2"/>
      </rPr>
      <t xml:space="preserve">
Evidencia de la vinculación de una planta profesoral pertinente con el área disciplinar del programa con título de especialista y experiencia pedagógica y profesional certificada en los campos de formación del programa, que garantice del logro de los resultados de aprendizaje de los estudiantes y el cumplimiento de las funciones asignadas
en condiciones de calidad, atendiendo a estándares internacionales, en coherencia con el nivel de formación y
modalidad del programa.</t>
    </r>
  </si>
  <si>
    <r>
      <rPr>
        <b/>
        <sz val="11"/>
        <color rgb="FFFF0000"/>
        <rFont val="Arial"/>
        <family val="2"/>
      </rPr>
      <t>Para programas profesionales universitarios</t>
    </r>
    <r>
      <rPr>
        <sz val="10"/>
        <rFont val="Arial"/>
        <family val="2"/>
      </rPr>
      <t xml:space="preserve">
Evidencia de la vinculación de una planta profesoral pertinente con el área disciplinar del programa con título de especialistas, magísteres y/o doctores con experiencia o formación pedagógica y profesional certificada, que garantice el logro de los resultados de aprendizaje de los estudiantes y el cumplimiento de las funciones asignadas
en condiciones de calidad, atendiendo a estándares internacionales, en coherencia con el nivel de formación y modalidad del programa.</t>
    </r>
  </si>
  <si>
    <r>
      <rPr>
        <b/>
        <sz val="11"/>
        <color rgb="FFFF0000"/>
        <rFont val="Arial"/>
        <family val="2"/>
      </rPr>
      <t>Para Especialidades Médico-Quirúrgicas</t>
    </r>
    <r>
      <rPr>
        <sz val="10"/>
        <rFont val="Arial"/>
        <family val="2"/>
      </rPr>
      <t xml:space="preserve">
Evidencia de la vinculación de una planta profesoral pertinente con el área disciplinar del programa con título de medicina y especialidad médico-quirúrgica, con experiencia o formación pedagógica y profesional certificada en el campo de práctica de la especialidad, que garantice el logro de los resultados de aprendizaje de los estudiantes y el cumplimiento de las funciones asignadas en condiciones de calidad, atendiendo a estándares internacionales, en
coherencia con el nivel de formación y modalidad del programa.</t>
    </r>
  </si>
  <si>
    <r>
      <rPr>
        <b/>
        <sz val="11"/>
        <color rgb="FFFF0000"/>
        <rFont val="Arial"/>
        <family val="2"/>
      </rPr>
      <t xml:space="preserve">Para Maestrías
</t>
    </r>
    <r>
      <rPr>
        <sz val="10"/>
        <rFont val="Arial"/>
        <family val="2"/>
      </rPr>
      <t>Evidencia de la vinculación de una planta profesoral pertinente con el área disciplinar del programa con título de maestría y/o doctorado con experiencia o formación pedagógica, investigativa y profesional certificada y experiencia en investigación, que garantice el logro de los resultados de aprendizaje de los estudiantes y el cumplimiento de las funciones asignadas en condiciones de calidad, atendiendo a estándares internacionales, en coherencia con el nivel de formación y modalidad del programa.</t>
    </r>
  </si>
  <si>
    <r>
      <rPr>
        <b/>
        <sz val="11"/>
        <color rgb="FFFF0000"/>
        <rFont val="Arial"/>
        <family val="2"/>
      </rPr>
      <t>Para Doctorados</t>
    </r>
    <r>
      <rPr>
        <sz val="10"/>
        <rFont val="Arial"/>
        <family val="2"/>
      </rPr>
      <t xml:space="preserve">
Evidencia de la vinculación de una planta profesoral pertinente con el área disciplinar del programa con título de doctorado y con experiencia en la dirección de tesis doctorales, así como publicaciones en revistas indexadas y libros en los campos de conocimiento, reconocidos en el Ministerio de Ciencia, Tecnología e Innovación (Minciencias), con experiencia o formación pedagógica, que garantice el logro de los resultados de aprendizaje de los estudiantes y el cumplimiento de las funciones asignadas en condiciones de calidad, atendiendo a estándares internacionales, en coherencia con el nivel de formación y modalidad del programa.</t>
    </r>
  </si>
  <si>
    <t>Análisis de los resultados de la aplicación de políticas y estrategias institucionales en materia de desarrollo integral del profesorado, que incluya la capacitación y la actualización en los aspectos académicos, profesionales y pedagógicos relacionados con la naturaleza, nivel de formación y modalidad del programa.</t>
  </si>
  <si>
    <t>Evidencia de cómo el desarrollo profesoral atiende a la diversidad de los estudiantes, a las modalidades de la docencia y a los requerimientos de internacionalización y de inter y multiculturalidad de profesores y estudiantes.</t>
  </si>
  <si>
    <t>Apreciación de directivos y profesores del programa sobre los resultados que han tenido las acciones orientadas al
desarrollo integral de los profesores, en el mejoramiento de las competencias pedagógicas, científicas y sociales para el
sostenimiento de las funciones misionales, junto con las acciones emprendidas como resultado de dichas apreciaciones</t>
  </si>
  <si>
    <t>Evidencia de los efectos generados en el desempeño de las labores de docencia, investigación y extensión con el
otorgamiento de estímulos a los profesores.</t>
  </si>
  <si>
    <t>Apreciación de directivos y profesores del programa, sobre el efecto que ha tenido el régimen de estímulos al profesorado en el ejercicio cualificado de la docencia, la investigación, la innovación, la creación artística y cultural, la extensión o proyección social, en los aportes al desarrollo técnico y tecnológico y la cooperación internacional, junto con las acciones emprendidas como resultado de dichas apreciaciones.</t>
  </si>
  <si>
    <t>Evidencia de la efectividad de los criterios de evaluación del material producido por los profesores en la calidad de los aprendizajes de los estudiantes, de acuerdo con el nivel de formación y modalidad del programa académico.</t>
  </si>
  <si>
    <t>Presentación de los resultados de evaluación de los materiales académicos producidos por los profesores para el desarrollo de las diversas actividades académicas, que soportan los ambientes de aprendizaje, de acuerdo con el nivel de formación y modalidad.</t>
  </si>
  <si>
    <t>Apreciación de los estudiantes y directivos del programa sobre la pertinencia y calidad del material académico producido, de acuerdo con el nivel de formación y la modalidad del programa, junto con las acciones emprendidas como resultado de dichas apreciaciones.</t>
  </si>
  <si>
    <t>La remuneración que reciben los profesores está de acuerdo con sus méritos académicos y profesionales, el aporte en el desarrollo de los componentes formativos, pedagógicos y de evaluación, la interacción y relevancia social, el nivel de formación y la modalidad del programa académico.</t>
  </si>
  <si>
    <t>Apreciación de los profesores, directivos y estudiantes sobre los criterios y mecanismos para la evaluación de los profesores; su transparencia, equidad y eficacia y; su coherencia con la naturaleza de la institución, el nivel de formación y la modalidad del programa, junto con las acciones emprendidas como resultado de dichas apreciaciones.</t>
  </si>
  <si>
    <t>Demostración del mejoramiento continuo del programa, a partir de las evaluaciones permanentes realizadas a los profesores, en coherencia con el nivel de formación y modalidad.</t>
  </si>
  <si>
    <t>En la celda que esta de color amarillo se deben replantear los valores según el caso, ya sea para técnicos, profesionales, maestrías o doctorados</t>
  </si>
  <si>
    <t xml:space="preserve">ACCIÓN DE MEJORA </t>
  </si>
  <si>
    <t xml:space="preserve"> </t>
  </si>
  <si>
    <t>A077</t>
  </si>
  <si>
    <t>A078</t>
  </si>
  <si>
    <t>A079</t>
  </si>
  <si>
    <t>A080</t>
  </si>
  <si>
    <t>A081</t>
  </si>
  <si>
    <t>A082</t>
  </si>
  <si>
    <t>A083</t>
  </si>
  <si>
    <t>A084</t>
  </si>
  <si>
    <t>A085</t>
  </si>
  <si>
    <t>A086</t>
  </si>
  <si>
    <t>A087</t>
  </si>
  <si>
    <t>A088</t>
  </si>
  <si>
    <t>A089</t>
  </si>
  <si>
    <t>A090</t>
  </si>
  <si>
    <t>A091</t>
  </si>
  <si>
    <t>A092</t>
  </si>
  <si>
    <t>A093</t>
  </si>
  <si>
    <t>A094</t>
  </si>
  <si>
    <t>A095</t>
  </si>
  <si>
    <t>A096</t>
  </si>
  <si>
    <t>A097</t>
  </si>
  <si>
    <t>A098</t>
  </si>
  <si>
    <t>A099</t>
  </si>
  <si>
    <t>A100</t>
  </si>
  <si>
    <t>A101</t>
  </si>
  <si>
    <t>A102</t>
  </si>
  <si>
    <t>A103</t>
  </si>
  <si>
    <t>A104</t>
  </si>
  <si>
    <t>Apreciación de directivos, profesores y estudiantes del programa sobre la pertinencia, correspondencia y suficiencia de los recursos informáticos y de comunicación con que cuenta el programa.</t>
  </si>
  <si>
    <t>FACTOR 4. EGRESADOS</t>
  </si>
  <si>
    <t>Resultado de los estudios sistémicos aplicados sobre el desarrollo profesional y laboral de los egresados, el alcance de las competencias adquiridas, la correspondencia entre el desempeño de los egresados y el perfil de egreso o resultados de aprendizaje del programa.</t>
  </si>
  <si>
    <t>Apreciación de los egresados en relación con el perfil de formación, las competencias adquiridas y las posibilidades que les ha ofrecido su formación para su desarrollo profesional y laboral, junto con las acciones emprendidas como
resultado de dichas apreciaciones.</t>
  </si>
  <si>
    <t>4.1 Seguimiento de los egresados</t>
  </si>
  <si>
    <t>4.2  Impacto de los egresados en el medio social y académico</t>
  </si>
  <si>
    <t>Evidencia del impacto de los egresados en el medio social y académico, científico y cultural, como un mecanismo para establecer los aportes del programa a la solución de problemas de la sociedad y/o la creación e innovación de
conocimiento.</t>
  </si>
  <si>
    <t>Apreciación de empleadores sobre el desempeño destacado de los egresados y su aporte en la solución de los problemas académicos, ambientales, tecnológicos, sociales y culturales, junto con las acciones emprendidas como resultado de dichas apreciaciones.</t>
  </si>
  <si>
    <t>5.1 Integralidad de los aspectos curriculares</t>
  </si>
  <si>
    <t>5.2 Flexibilidad de los aspectos curriculares</t>
  </si>
  <si>
    <t>5.3 Interdisciplinariedad</t>
  </si>
  <si>
    <t>5.4 Estrategias pedagógicas</t>
  </si>
  <si>
    <t>5.5 Sistema de evaluación de estudiantes</t>
  </si>
  <si>
    <t>5.6 Resultados de aprendizaje</t>
  </si>
  <si>
    <t>5.7  Competencias</t>
  </si>
  <si>
    <t>5.8 Evaluación y autorregulación del programa académico</t>
  </si>
  <si>
    <t>5.9 Vinculación e interacción social</t>
  </si>
  <si>
    <t>Resultados de la aplicación de ejercicios continuos de evaluación de la integralidad del currículo que conduzcan a la
realización de ajustes y mejoras que impactan a la formación en valores, actitudes, aptitudes, conocimientos, métodos, capacidades y habilidades, de acuerdo con el estado del arte y con el ejercicio de la disciplina, profesión, ocupación u oficio, y que busca la formación integral del estudiante en coherencia con la misión institucional y los objetivos propios del programa académico.</t>
  </si>
  <si>
    <t>Evaluación de las estrategias y acciones del programa para el mejoramiento de las competencias definidas por el
programa.</t>
  </si>
  <si>
    <t>Evidencia de procesos de flexibilización como, doble titulación; articulación pregrado-posgrado; reconocimiento de
créditos, homologación y oferta de cursos electivos en distintas modalidades y lugares de desarrollo entre otros, que
permiten al estudiante interactuar con otros programas a nivel institucional, nacional e internacional.</t>
  </si>
  <si>
    <t>Apreciación de estudiantes, profesores y egresados sobre las rutas de formación alternativas y adoptadas por los
estudiantes a partir de sus necesidades e intereses, derivadas de las estrategias de flexibilidad curricular definidas por la
institución, junto con las acciones emprendidas como resultado de dichas apreciaciones.</t>
  </si>
  <si>
    <t>Evidencia de la implementación de las estrategias que promueven y estimulan la interdisciplinariedad curricular del programa, y el resultado de su aplicación en las diferentes rutas formativas seguidas por los estudiantes.</t>
  </si>
  <si>
    <t>Apreciación de los estudiantes y profesores frente a los mecanismos y criterios dispuestos por la institución para
la interdisciplinariedad curricular del programa, los resultados de su análisis y la evidencia de los logros en el
mejoramiento en la calidad del programa.</t>
  </si>
  <si>
    <t>Apreciación de profesores y estudiantes sobre la coherencia de las estrategias pedagógicas utilizadas que facilitan el logro de los resultados de aprendizaje esperados, incluyendo los escenarios de práctica para los programas que lo requieren, valorando la calidad, la pertinencia, el acompañamiento y el cumplimiento de la normatividad específica para su desarrollo, junto con las acciones emprendidas como resultado de dichas
apreciaciones.</t>
  </si>
  <si>
    <t>Evidencia de la evaluación y el mejoramiento de las estrategias y prácticas pedagógicas, a partir de los aportes
de la investigación pedagógica y de los procesos de actualización de los profesores.</t>
  </si>
  <si>
    <t>En el caso de programas académicos del área de la salud, presentar análisis de la incidencia de las actividades
desarrolladas en el marco de los convenios de docencia servicio con los distintos escenarios de práctica (con énfasis
en el escenario principal, cuando aplique) en los procesos de formación. Los análisis se deben realizar entre las
partes que participan en el convenio.</t>
  </si>
  <si>
    <t>Apreciación de profesores y estudiantes sobre los sistemas de evaluación de los resultados de aprendizaje que
desarrolla o implementa el programa, junto con las acciones emprendidas como resultado de dichas apreciaciones.</t>
  </si>
  <si>
    <t>Evidencia de los resultados obtenidos a partir de la implementación de los sistemas de evaluación de estudiantes
basado en políticas y normas claras, universales y transparentes.</t>
  </si>
  <si>
    <t>Evidencia de sistemas de evaluación que integran la innovación para generar transformaciones profundas en el
aprendizaje, y que acogen dinámicas en referencia a cambios en el conocimiento.</t>
  </si>
  <si>
    <t>Evidencia de la aplicación de una política institucional que establezca parámetros para la formulación, evaluación y mejora continua de los resultados de aprendizaje establecidos en el programa, en alineación con el perfil de formación yacorde con el nivel y la modalidad de formación.</t>
  </si>
  <si>
    <t>Evidencia del proceso de mejoramiento continuo relacionado con la evaluación entre los resultados de aprendizaje esperados y los alcanzados por los estudiantes, el sistema de evaluación de estudiantes y las acciones de ajuste de los aspectos curriculares y las metodologías de enseñanza - aprendizaje derivadas de dicha evaluación.</t>
  </si>
  <si>
    <t>Evidencia del resultado de la aplicación de estrategias para el desarrollo de las competencias previstas acordes
con el perfil de formación del programa.</t>
  </si>
  <si>
    <t>Evidencia del cumplimiento de planes de mejoramiento y de innovación producto del proceso de autoevaluación
del programa.</t>
  </si>
  <si>
    <t>Apreciación de los profesores y estudiantes sobre la calidad y pertinencia del proceso de evaluación y
autorregulación del programa, junto con las acciones emprendidas como resultado de dichas apreciaciones.</t>
  </si>
  <si>
    <t>Evidencia de la participación de los profesores y estudiantes en la proyección social del programa.</t>
  </si>
  <si>
    <t>Evidencia del efecto de las estrategias y acciones de proyección social como un mecanismo para establecer los
aportes del programa a la solución de problemas de la sociedad y a las mejoras de los aspectos curriculares.</t>
  </si>
  <si>
    <t>FACTOR 5.  ASPECTOS ACADÉMICOS Y RESULTADOS DE APRENDIZAJE</t>
  </si>
  <si>
    <t>FACTOR 6.  PERMANENCIA Y GRADUACIÓN</t>
  </si>
  <si>
    <t>6.1 Políticas, estrategias y estructura para la permanencia y la graduación</t>
  </si>
  <si>
    <t>6.2 Caracterización de estudiantes y sistema de alertas tempranas</t>
  </si>
  <si>
    <t>6.3 Ajustes a los aspectos curriculares</t>
  </si>
  <si>
    <t>6.4 Mecanismos de selección</t>
  </si>
  <si>
    <t>Análisis del efecto de las políticas, estrategias y acciones orientadas al mejoramiento de la permanencia y la
graduación en el programa, que incluyan el comportamiento en los últimos seis años o en la vigencia de la acreditación si se trata de una renovación, de la tasa de deserción interanual, tasa de deserción por cohorte y la tasa de graduación acumulada del programa.</t>
  </si>
  <si>
    <t>Evidencia de la existencia e implementación de un sistema de alertas tempranas que permita reconocer las particularidades de los estudiantes según su contexto sociocultural y la puesta en marcha de acciones que faciliten su proceso formativo, de acuerdo, al menos, con las normas nacionales vigentes en materia de inclusión y diversidad.</t>
  </si>
  <si>
    <t>Apreciación de estudiantes y profesores sobre la contribución de las estrategias del sistema de alertas tempranas en su permanencia y graduación, junto con las acciones emprendidas como resultado de dichas apreciaciones.</t>
  </si>
  <si>
    <t>Presentación del análisis de los resultados derivados del sistema de alertas tempranas y su impacto en el currículo, para mejorar el desempeño académico de los estudiantes, su permanencia y graduación.</t>
  </si>
  <si>
    <t>Evidencia de la evaluación y el mejoramiento de los aspectos curriculares derivados de los análisis del desempeño académico de los estudiantes, la permanencia y la graduación.</t>
  </si>
  <si>
    <t>Evidencia y análisis de la evolución de la matrícula total de estudiantes del programa y de la relación entre aspirantes inscritos, admitidos y matriculados en cada periodo, a fin de establecer la tasa de selectividad y/o absorción del programa.</t>
  </si>
  <si>
    <t>Análisis de la correlación entre los mecanismos de selección, de desempeño académico, permanencia y graduación que resulte en ajustes a los procesos de selección del programa.</t>
  </si>
  <si>
    <t>FACTOR 7. INTERACCIÓN CON EL ENTORNO NACIONAL E INTERNACIONAL</t>
  </si>
  <si>
    <t>7.1 Inserción del programa en contextos académicos nacionales e internacionales</t>
  </si>
  <si>
    <t>7.2 Relaciones externas de profesores y estudiantes</t>
  </si>
  <si>
    <t>7.3 Habilidades comunicativas en una segunda lengua</t>
  </si>
  <si>
    <t>Evidencia del efecto de la aplicación de políticas y estrategias de cooperación con comunidades, nacionales e internacionales, en el desarrollo de labores formativas, académicas, docentes, científicas, culturales, deportivas y de
extensión, así como en aspectos curriculares y en la revisión de tendencias y referentes nacionales e internacionales que contribuyan al mejoramiento continuo del programa.</t>
  </si>
  <si>
    <t>Evidencia y análisis de los resultados de la cooperación académica y científica del programa, mediante convenios, proyectos conjuntos, intercambios de profesores, estudiantes y la participación en redes científicas,
culturales y de extensión.</t>
  </si>
  <si>
    <t>Apreciación de profesores, estudiantes y egresados sobre los resultados de la cooperación académica y científica derivados de la aplicación de políticas y estrategias que favorezcan la interacción de profesores y estudiantes con sus homólogos, a nivel nacional e internacional, junto con las acciones emprendidas como resultado de dichas
apreciaciones.</t>
  </si>
  <si>
    <t>Evidencia de la incidencia de las estrategias empleadas para el desarrollo de las competencias comunicativas en una segunda lengua y las interacciones de profesores y estudiantes con otras comunidades no hispanohablantes de acuerdo con el nivel de formación y modalidad del programa.</t>
  </si>
  <si>
    <t xml:space="preserve">FACTOR 8. APORTES DE LA INVESTIGACIÓN, LA INNOVACIÓN, EL DESARROLLO TECNOLÓGICO Y LA CREACIÓN, ASOCIADOS AL PROGRAMA ACADÉMICO   </t>
  </si>
  <si>
    <t>8.1 Formación para la investigación, desarrollo tecnológico, la innovación y la creación</t>
  </si>
  <si>
    <t>8.2 Compromiso con la investigación, desarrollo tecnológico, la innovación y la creación.</t>
  </si>
  <si>
    <t>Evidencia de las estrategias implementadas para el desarrollo de las competencias investigativas, de innovación o creación artística y cultural de los estudiantes, en coherencia con la naturaleza, nivel de formación y la modalidad
de oferta del programa.</t>
  </si>
  <si>
    <t>Apreciación de los estudiantes acerca de la formación para la investigación, el desarrollo de un pensamiento crítico, creativo e innovador, así como el desarrollo tecnológico, la innovación y la creación promovida en el programa, junto con las acciones emprendidas como resultado de dichas apreciaciones.</t>
  </si>
  <si>
    <t>Evidencia de la existencia de un reglamento de propiedad intelectual, de grupos de investigación categorizados y de profesores investigadores reconocidos en las convocatorias de medición de Minciencias, acorde con el Proyecto Educativo del Programa, el nivel de formación y la modalidad del programa.</t>
  </si>
  <si>
    <t>Evidencia de resultados de investigación, desarrollo tecnológico, innovación o creación de los profesores del programa, que contribuyan al fortalecimiento de los aspectos curriculares, la formación de los estudiantes y a la
generación de nuevo conocimiento o a la solución de problemas de la sociedad, en coherencia con el Proyecto Educativo del Programa, el nivel de formación y la modalidad del programa.</t>
  </si>
  <si>
    <t>FACTOR 9. BIENESTAR DE LA COMUNIDAD ACADÉMICA DEL PROGRAMA</t>
  </si>
  <si>
    <t>9.1 Programas y servicios</t>
  </si>
  <si>
    <t>9.2 Participación y seguimiento</t>
  </si>
  <si>
    <t>Análisis sistemáticos de la participación de estudiantes y profesores en las actividades de bienestar en cada uno de los escenarios de práctica.</t>
  </si>
  <si>
    <t>Apreciación de los estudiantes, profesores y personal administrativo sobre la incidencia de la implementación de políticas, programas y servicios de bienestar, en coherencia con las condiciones y necesidades de la comunidad en cada uno de los lugares y escenarios de práctica donde desarrolla sus labores, en correspondencia con el nivel de
formación y la modalidad del programa, junto con las acciones emprendidas como resultado de dichas apreciaciones.</t>
  </si>
  <si>
    <t>Análisis sistemáticos de la participación de la comunidad del programa en los planes y las actividades de bienestar, de acuerdo con las particularidades de la población estudiantil, académica y administrativa.</t>
  </si>
  <si>
    <t>Evaluación de la calidad y pertinencia de la infraestructura, espacios y servicios de bienestar por parte de la comunidad del programa, junto con las acciones emprendidas como resultado de dicha evaluación.</t>
  </si>
  <si>
    <t>FACTOR 10. MEDIOS EDUCATIVOS Y AMBIENTES DE APRENDIZAJE</t>
  </si>
  <si>
    <t>10.1 Estrategias y recursos de apoyo a profesores</t>
  </si>
  <si>
    <t>10.2 Estrategias y recursos de apoyo a estudiantes</t>
  </si>
  <si>
    <t>10.3 Recursos bibliográficos y de información</t>
  </si>
  <si>
    <t>Demostración de los resultados y la incidencia de la implementación de las estrategias y recursos de apoyo (pedagógico-didáctico) en los contextos de actuación de los profesores para el mejoramiento de sus prácticas de enseñanza-aprendizaje teniendo en cuenta la diversidad y la inclusión.</t>
  </si>
  <si>
    <t>Apreciación de los profesores y los estudiantes en relación con las estrategias pedagógicas, tecnológicas y de acompañamiento dispuestas por el programa para el desarrollo de las habilidades comunicativas y de interacción de
los profesores con los estudiantes, junto con las acciones emprendidas como resultado de dichas apreciaciones.</t>
  </si>
  <si>
    <t>En el caso de programas académicos del área de la salud, análisis de las acciones que realizan conjuntamente el programa con los escenarios de práctica, en sus procesos de certificación, acreditación, reconocimiento como
hospital universitario y acciones de mejora.</t>
  </si>
  <si>
    <t>Evidencia de la disponibilidad y capacidad de talleres, laboratorios, equipos, medios audiovisuales, sitios de práctica, estaciones y granjas experimentales, escenarios de simulación virtual, entre otros, para el adecuado desarrollo de la actividad docente, investigativa y de extensión, según requerimientos del programa.</t>
  </si>
  <si>
    <t>Apreciación de los estudiantes sobre la utilidad y pertinencia de las estrategias y recursos de apoyo brindados por la institución para el desarrollo de su proceso formativo en diferentes contextos, junto con las acciones emprendidas como resultado de dichas apreciaciones.</t>
  </si>
  <si>
    <t>En el caso de los programas académicos del área de la salud, evidencia de la disponibilidad de laboratorios especializados y/o de simulación en los distintos lugares de desarrollo y los escenarios de práctica, y análisis del nivel de uso por parte de profesores y estudiantes.</t>
  </si>
  <si>
    <t>Análisis de la correspondencia entre la inversión en recursos bibliográficos y de información, su utilización por parte de la comunidad del programa, demostrando la suficiencia y pertinencia para el desarrollo de actividades de docencia, investigación y extensión, de acuerdo con el nivel de formación y modalidad del programa.</t>
  </si>
  <si>
    <t>Apreciación de estudiantes y profesores acerca de la pertinencia, actualización y suficiencia del material
bibliográfico con que cuenta el programa, para apoyar el desarrollo de las distintas actividades académicas, de acuerdo con su nivel de formación y modalidad, junto con las acciones emprendidas como resultado de dichas apreciaciones.</t>
  </si>
  <si>
    <t>11.1 Organización y administración</t>
  </si>
  <si>
    <t>11.2 Dirección y gestión</t>
  </si>
  <si>
    <t>11.3 Sistemas de comunicación e información</t>
  </si>
  <si>
    <t>11.4  Estudiantes y capacidad institucional</t>
  </si>
  <si>
    <t>11.5 Financiación del programa académico</t>
  </si>
  <si>
    <t xml:space="preserve">11.6 Aseguramiento de la alta calidad y mejora continua </t>
  </si>
  <si>
    <t>Evidencia de la participación de representantes de la comunidad académica, a través de estructuras
organizacionales definidas por la institución, y de su contribución, en el desarrollo y mejoramiento del programa.</t>
  </si>
  <si>
    <t>Apreciación de estudiantes, profesores y egresados sobre su participación en cuerpos colegiados, y en decisiones orientadas al mejoramiento del programa, junto con las acciones emprendidas como resultado de dichas
apreciaciones.</t>
  </si>
  <si>
    <t>Evidencia de los mecanismos existentes para la dirección y gestión del programa que contribuyen al mejoramiento de las dinámicas administrativas y académicas y al relacionamiento con los grupos de interés.</t>
  </si>
  <si>
    <t>Apreciación de profesores y estudiantes sobre la eficiencia, eficacia y orientación de los procesos administrativos hacia el desarrollo de las labores formativas, académicas, docentes, científicas, culturales y de extensión, junto con las acciones emprendidas como resultado de dichas apreciaciones.</t>
  </si>
  <si>
    <t>Presentación de estudios de satisfacción de profesores y estudiantes del programa acerca de la suficiencia y calidad de los recursos y sistemas de comunicación e información.</t>
  </si>
  <si>
    <t>Presentación de estadísticas y análisis del uso de los sistemas de comunicación e información, y de la implementación de estrategias que garanticen la conectividad a los miembros de la comunidad académica del programa.</t>
  </si>
  <si>
    <t>Evidencia de la aplicación de mecanismos de gestión documental, organización, actualización y seguridad de los registros y archivos académicos de estudiantes, profesores, personal directivo y administrativo.</t>
  </si>
  <si>
    <t>Presentación de estadísticas y análisis de las capacidades institucionales en materia de recursos humanos (planta docente y personal administrativo), técnicos, tecnológicos y financieros, que favorecen la permanencia, el desarrollo académico y la graduación de los estudiantes.</t>
  </si>
  <si>
    <t>Apreciación de profesores y estudiantes del programa con respecto a la correspondencia entre las capacidades
institucionales en materia de sus recursos humanos, técnicos, tecnológicos y financieros, y el número de estudiantes
matriculados, en cumplimiento del Proyecto Educativo del Programa, junto con las acciones emprendidas como
resultado de dichas apreciaciones.</t>
  </si>
  <si>
    <t>Demostración de la consistencia entre la asignación y distribución presupuestal del programa, y el desarrollo de las actividades de docencia, investigación, creación artística y cultural, deportiva, proyección social, bienestar institucional e internacionalización, y la implementación de los planes de mejoramiento.</t>
  </si>
  <si>
    <t>Presentación de la proyección y la ejecución del presupuesto de inversión y de funcionamiento del programa y
los mecanismos de seguimiento y control.</t>
  </si>
  <si>
    <t>Evidencia de la consolidación de un Sistema Interno de Aseguramiento de la Calidad que permita verificar, mediante unos procesos periódicos y participativos de autoevaluación, la alta calidad en cada uno de los factores y características del modelo del Consejo Nacional de Acreditación, en el programa.</t>
  </si>
  <si>
    <t>En el caso de los programas académicos del área de la salud, evidencia de los procesos de autoevaluación sobre el funcionamiento del convenio docencia servicio en cada uno de los escenarios de práctica y su incidencia en los procesos de mejoramiento.</t>
  </si>
  <si>
    <t>FACTOR 11.  ORGANIZACIÓN, ADMINISTRACIÓN Y FINANCIACIÓN DEL PROGRAMA ACADÉMICO</t>
  </si>
  <si>
    <t>FACTOR 12. RECURSOS FISÍCOS Y TECNOLÓGICOS</t>
  </si>
  <si>
    <t>12.1 Recursos de infraestructura física y tecnológica</t>
  </si>
  <si>
    <t>12.2 Recursos informáticos y de comunicación</t>
  </si>
  <si>
    <t>Demostración de la existencia de aulas, laboratorios, talleres, centros de simulación, plataformas tecnológicas, biblioteca y salas de estudio, para el cumplimiento de las labores formativas, académicas, docentes, científicas, culturales y de extensión, en coherencia con el nivel de formación y la modalidad de oferta del programa.</t>
  </si>
  <si>
    <t>Evidencia de planes y proyectos realizados o en ejecución, para la conservación, expansión, mejoras y mantenimiento de la planta física para el programa, de acuerdo con las normas técnicas respectivas y con el nivel de
formación y la modalidad de oferta del programa.</t>
  </si>
  <si>
    <t>Evidencia de la coherencia entre los recursos informáticos y de comunicación con las necesidades para el desarrollo y cumplimiento de las labores formativas, académicas, docentes, científicas, culturales del programa en el lugar de desarrollo y en los escenarios de práctica.</t>
  </si>
  <si>
    <t>Nombre de la IES</t>
  </si>
  <si>
    <t>Código SNIES</t>
  </si>
  <si>
    <t>Pàgina Web</t>
  </si>
  <si>
    <t>Ciudad/ Departamento</t>
  </si>
  <si>
    <t>Modalidad(es) de los programas ofertados</t>
  </si>
  <si>
    <t>Título que otorga</t>
  </si>
  <si>
    <t>Estudiantes matriculados a la fecha</t>
  </si>
  <si>
    <t>Número de egresados a la fecha</t>
  </si>
  <si>
    <t xml:space="preserve">Alcance de la autoevaluación </t>
  </si>
  <si>
    <t xml:space="preserve">Acta que aprobó comité curricular </t>
  </si>
  <si>
    <t>Fecha de autoevaluacion</t>
  </si>
  <si>
    <t>Cronograma de Autoevaluación</t>
  </si>
  <si>
    <t>Miembros Comité de Autoevaluación</t>
  </si>
  <si>
    <t>Nombre y Apellidos</t>
  </si>
  <si>
    <t>Cargo / Rol</t>
  </si>
  <si>
    <t>Factor autoevaluar</t>
  </si>
  <si>
    <t>UNIVERSIDAD FRANCISCO DE PAULA SANTANDER 
OFICINA DE AUTOEVALUACIÓN Y ACREDITACIÓN INSTITUCIONAL</t>
  </si>
  <si>
    <t xml:space="preserve">DATOS DEL PROGRAMA </t>
  </si>
  <si>
    <t>Están presentes y no dan ninguna significancia para el cumplimiento de la caracteristica  y del logro del ideal de calidad del programa académico</t>
  </si>
  <si>
    <t>UNIVERSIDAD FRANCISCO DE PAULA SANTANDER 
 PROGRAMA ACADÉMICO XXXXXX</t>
  </si>
  <si>
    <t>UNIVERSIDAD FRANCISCO DE PAULA SANTANDER
AUTOEVALUACIÓN DE PROGRAMAS CON FINES DE ACREDITACIÓN 
PONDERACIÓN DE FACTORES</t>
  </si>
  <si>
    <t>UNIVERSIDAD FANCISCO DE PAULA SANTANDER 
AUTOEVALUACIÓN DE PROGRAMAS CON FINES DE ACREDITACIÓN
PONDERACIÓN DE CARACTERÍSTICAS</t>
  </si>
  <si>
    <t>ACREDITACIÓN POR PRIMERA VEZ</t>
  </si>
  <si>
    <t>RENOVACIÓN DE ACREDITACIÒN</t>
  </si>
  <si>
    <t xml:space="preserve">ETAPA DE CALIFICACION Y EMISION DE JUICIOS ( Guia xxx) </t>
  </si>
  <si>
    <t xml:space="preserve">PONDERACIÓN - ACREDITACIÓN PROGRAMAS ACADÉMICOS </t>
  </si>
  <si>
    <t>GESTIÓN ACADÉMICA</t>
  </si>
  <si>
    <t>CÓDIGO</t>
  </si>
  <si>
    <t>VERSIÓN</t>
  </si>
  <si>
    <t>FECHA</t>
  </si>
  <si>
    <t>PÁGINA</t>
  </si>
  <si>
    <t>FO-GA-16</t>
  </si>
  <si>
    <t>01</t>
  </si>
  <si>
    <t>1 DE 18</t>
  </si>
  <si>
    <t>ELABORÓ</t>
  </si>
  <si>
    <t>REVISÓ</t>
  </si>
  <si>
    <t>APROBÓ</t>
  </si>
  <si>
    <t>Líder Gestión Académica</t>
  </si>
  <si>
    <t>Equipo Operativo de Calidad</t>
  </si>
  <si>
    <t>Líder de Calidad</t>
  </si>
  <si>
    <t xml:space="preserve">1. DATOS DEL PROGRAMA </t>
  </si>
  <si>
    <t xml:space="preserve">2. ESCALAS CUANTITATIVAS Y CUALITATIVAS </t>
  </si>
  <si>
    <t>3. PONDERACIÓN DE FACTORES</t>
  </si>
  <si>
    <t>4. PONDERACIÓN DE CARACTERÍSTICAS</t>
  </si>
  <si>
    <t>5. NOTA GENERAL DEL PROGRAMA</t>
  </si>
  <si>
    <t>F1 - Calif Caract - PROYECTO EDUCATIVO DEL PROGRAMA E IDENTIDAD INSTITUCIONAL</t>
  </si>
  <si>
    <t>F2 - Calif Caract - ESTUDIANTES</t>
  </si>
  <si>
    <t>F3 - Calif Caract - PROFESORES</t>
  </si>
  <si>
    <t>F4 - Calif Caract - EGRESADOS</t>
  </si>
  <si>
    <t>F5 - Calif Caract - ASPECTOS ACADÉMICOS Y RESULTADOS DE APRENDIZAJE</t>
  </si>
  <si>
    <t>F6 - Calif Caract - PERMANENCIA Y GRADUACIÓN</t>
  </si>
  <si>
    <t>F7 - Calif Caract - INTERACCIÓN CON EL ENTORNO NACIONAL E INTERNACIONAL</t>
  </si>
  <si>
    <t xml:space="preserve">F8 - Calif Caract -  APORTES DE LA INVESTIGACIÓN, LA INNOVACIÓN, EL DESARROLLO TECNOLÓGICO Y LA CREACIÓN, ASOCIADOS AL PROGRAMA ACADÉMICO   </t>
  </si>
  <si>
    <t>F9 - Calif Caract -  BIENESTAR DE LA COMUNIDAD ACADÉMICA DEL PROGRAMA</t>
  </si>
  <si>
    <t>F10 - Calif Caract - MEDIOS EDUCATIVOS Y AMBIENTES DE APRENDIZAJE</t>
  </si>
  <si>
    <t>F11 - Calif Caract - ORGANIZACIÓN, ADMINISTRACIÓN Y FINANCIACIÓN DEL PROGRAMA ACADÉMICO</t>
  </si>
  <si>
    <t>F12 - Calif Caract - RECURSOS FISÍCOS Y TECNOLÓGICOS</t>
  </si>
  <si>
    <t>CODIGO</t>
  </si>
  <si>
    <t>VERSION</t>
  </si>
  <si>
    <t>PAGINA</t>
  </si>
  <si>
    <t>1 DE 1</t>
  </si>
  <si>
    <t>CONTROL DE CAMBIOS</t>
  </si>
  <si>
    <t>DESCRIPCION</t>
  </si>
  <si>
    <t>RESPONSABLES</t>
  </si>
  <si>
    <r>
      <t xml:space="preserve">Creación Documento. </t>
    </r>
    <r>
      <rPr>
        <sz val="9"/>
        <color theme="1"/>
        <rFont val="Arial"/>
        <family val="2"/>
      </rPr>
      <t>Versión Original integrada al SIGC</t>
    </r>
  </si>
  <si>
    <t>02</t>
  </si>
  <si>
    <r>
      <t xml:space="preserve">Elaborado por: 
</t>
    </r>
    <r>
      <rPr>
        <sz val="9"/>
        <color theme="1"/>
        <rFont val="Arial"/>
        <family val="2"/>
      </rPr>
      <t>• Jesús Ernesto Urbina (Vicerrector Académico y Líder Gestión Académica)
• Mónica Yaneth Bautista (Profesional apoyo planeación – calidad)</t>
    </r>
    <r>
      <rPr>
        <b/>
        <sz val="9"/>
        <color theme="1"/>
        <rFont val="Arial"/>
        <family val="2"/>
      </rPr>
      <t xml:space="preserve">
Aprobado por: 
</t>
    </r>
    <r>
      <rPr>
        <sz val="9"/>
        <color theme="1"/>
        <rFont val="Arial"/>
        <family val="2"/>
      </rPr>
      <t>• Henry Luna (Líder de Calidad)</t>
    </r>
  </si>
  <si>
    <t>(Líder de Calidad)</t>
  </si>
  <si>
    <r>
      <t xml:space="preserve">Actualización de Documento. </t>
    </r>
    <r>
      <rPr>
        <sz val="9"/>
        <rFont val="Arial"/>
        <family val="2"/>
      </rPr>
      <t>En el marco de los procesos de autoevaluación con fines de acreditación y renovación de acreditación de alta calidad de los programas académicos, se actualiza el formato de acuerdo a los parámetros del Comité de Calidad.</t>
    </r>
  </si>
  <si>
    <t>FORMATO GENERAL  - PONDERACIÓN  Y CLASIFICACIÓN DEL PROGRAMA ACADÉMICO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</si>
</sst>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69" x14ac:knownFonts="1">
    <font>
      <sz val="11"/>
      <color theme="1"/>
      <name val="Calibri"/>
      <family val="2"/>
      <scheme val="minor"/>
    </font>
    <font>
      <sz val="11"/>
      <color theme="1"/>
      <name val="Arial"/>
      <family val="2"/>
    </font>
    <font>
      <sz val="11"/>
      <color theme="1"/>
      <name val="Arial"/>
      <family val="2"/>
    </font>
    <font>
      <sz val="11"/>
      <color theme="1"/>
      <name val="Calibri"/>
      <family val="2"/>
      <scheme val="minor"/>
    </font>
    <font>
      <b/>
      <i/>
      <sz val="10"/>
      <color theme="1"/>
      <name val="Calibri"/>
      <family val="2"/>
      <scheme val="minor"/>
    </font>
    <font>
      <sz val="8.25"/>
      <color rgb="FF444444"/>
      <name val="Arial"/>
      <family val="2"/>
    </font>
    <font>
      <sz val="12"/>
      <color theme="1"/>
      <name val="Calibri"/>
      <family val="2"/>
    </font>
    <font>
      <sz val="12"/>
      <color theme="1"/>
      <name val="Calibri"/>
      <family val="2"/>
      <scheme val="minor"/>
    </font>
    <font>
      <sz val="12"/>
      <name val="Calibri"/>
      <family val="2"/>
      <scheme val="minor"/>
    </font>
    <font>
      <b/>
      <sz val="14"/>
      <color theme="1"/>
      <name val="Calibri"/>
      <family val="2"/>
      <scheme val="minor"/>
    </font>
    <font>
      <b/>
      <sz val="20"/>
      <color theme="0"/>
      <name val="Calibri"/>
      <family val="2"/>
      <scheme val="minor"/>
    </font>
    <font>
      <b/>
      <sz val="10"/>
      <color rgb="FF000000"/>
      <name val="Calibri"/>
      <family val="2"/>
      <scheme val="minor"/>
    </font>
    <font>
      <b/>
      <sz val="10"/>
      <color rgb="FFFF0000"/>
      <name val="Calibri"/>
      <family val="2"/>
      <scheme val="minor"/>
    </font>
    <font>
      <sz val="8"/>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0"/>
      <name val="Arial"/>
      <family val="2"/>
    </font>
    <font>
      <b/>
      <sz val="20"/>
      <color theme="1"/>
      <name val="Arial"/>
      <family val="2"/>
    </font>
    <font>
      <sz val="10"/>
      <color theme="1"/>
      <name val="Arial"/>
      <family val="2"/>
    </font>
    <font>
      <b/>
      <sz val="20"/>
      <color theme="0"/>
      <name val="Arial"/>
      <family val="2"/>
    </font>
    <font>
      <b/>
      <sz val="12"/>
      <color theme="0"/>
      <name val="Arial"/>
      <family val="2"/>
    </font>
    <font>
      <b/>
      <sz val="12"/>
      <name val="Arial"/>
      <family val="2"/>
    </font>
    <font>
      <b/>
      <sz val="14"/>
      <color theme="1"/>
      <name val="Arial"/>
      <family val="2"/>
    </font>
    <font>
      <sz val="11"/>
      <color theme="1"/>
      <name val="Arial"/>
      <family val="2"/>
    </font>
    <font>
      <b/>
      <sz val="12"/>
      <color theme="1"/>
      <name val="Arial"/>
      <family val="2"/>
    </font>
    <font>
      <sz val="12"/>
      <color theme="1"/>
      <name val="Arial"/>
      <family val="2"/>
    </font>
    <font>
      <sz val="12"/>
      <color rgb="FF000000"/>
      <name val="Arial"/>
      <family val="2"/>
    </font>
    <font>
      <b/>
      <sz val="11"/>
      <name val="Arial"/>
      <family val="2"/>
    </font>
    <font>
      <b/>
      <sz val="10"/>
      <color theme="0"/>
      <name val="Arial"/>
      <family val="2"/>
    </font>
    <font>
      <b/>
      <sz val="10"/>
      <color theme="1"/>
      <name val="Arial"/>
      <family val="2"/>
    </font>
    <font>
      <b/>
      <sz val="18"/>
      <name val="Arial"/>
      <family val="2"/>
    </font>
    <font>
      <b/>
      <sz val="18"/>
      <color theme="1"/>
      <name val="Arial"/>
      <family val="2"/>
    </font>
    <font>
      <b/>
      <sz val="18"/>
      <color theme="0"/>
      <name val="Arial"/>
      <family val="2"/>
    </font>
    <font>
      <b/>
      <sz val="16"/>
      <color theme="1"/>
      <name val="Arial"/>
      <family val="2"/>
    </font>
    <font>
      <b/>
      <sz val="16"/>
      <color theme="0"/>
      <name val="Arial"/>
      <family val="2"/>
    </font>
    <font>
      <b/>
      <sz val="20"/>
      <color rgb="FFFF0000"/>
      <name val="Arial"/>
      <family val="2"/>
    </font>
    <font>
      <b/>
      <sz val="10"/>
      <color rgb="FF000000"/>
      <name val="Arial"/>
      <family val="2"/>
    </font>
    <font>
      <sz val="11"/>
      <name val="Arial"/>
      <family val="2"/>
    </font>
    <font>
      <b/>
      <sz val="11"/>
      <color theme="0"/>
      <name val="Arial"/>
      <family val="2"/>
    </font>
    <font>
      <b/>
      <sz val="11"/>
      <color theme="1"/>
      <name val="Arial"/>
      <family val="2"/>
    </font>
    <font>
      <b/>
      <sz val="20"/>
      <name val="Arial"/>
      <family val="2"/>
    </font>
    <font>
      <b/>
      <sz val="9"/>
      <color theme="0"/>
      <name val="Arial"/>
      <family val="2"/>
    </font>
    <font>
      <b/>
      <sz val="10"/>
      <name val="Arial"/>
      <family val="2"/>
    </font>
    <font>
      <sz val="8"/>
      <name val="Arial"/>
      <family val="2"/>
    </font>
    <font>
      <sz val="10"/>
      <color rgb="FF000000"/>
      <name val="Arial"/>
      <family val="2"/>
    </font>
    <font>
      <b/>
      <sz val="8"/>
      <color indexed="81"/>
      <name val="Tahoma"/>
      <family val="2"/>
    </font>
    <font>
      <sz val="8"/>
      <color indexed="81"/>
      <name val="Tahoma"/>
      <family val="2"/>
    </font>
    <font>
      <sz val="8"/>
      <name val="Calibri"/>
      <family val="2"/>
      <scheme val="minor"/>
    </font>
    <font>
      <sz val="8"/>
      <color theme="1"/>
      <name val="Arial"/>
      <family val="2"/>
    </font>
    <font>
      <b/>
      <sz val="8"/>
      <color theme="1"/>
      <name val="Arial"/>
      <family val="2"/>
    </font>
    <font>
      <b/>
      <sz val="11"/>
      <color rgb="FFFF0000"/>
      <name val="Arial"/>
      <family val="2"/>
    </font>
    <font>
      <b/>
      <sz val="14"/>
      <name val="Arial"/>
      <family val="2"/>
    </font>
    <font>
      <sz val="12"/>
      <name val="Arial"/>
      <family val="2"/>
    </font>
    <font>
      <b/>
      <i/>
      <sz val="12"/>
      <name val="Arial"/>
      <family val="2"/>
    </font>
    <font>
      <b/>
      <sz val="8"/>
      <color rgb="FF000000"/>
      <name val="Tahoma"/>
      <family val="2"/>
    </font>
    <font>
      <sz val="8"/>
      <color rgb="FF000000"/>
      <name val="Tahoma"/>
      <family val="2"/>
    </font>
    <font>
      <b/>
      <sz val="9"/>
      <color rgb="FF000000"/>
      <name val="Tahoma"/>
      <family val="2"/>
    </font>
    <font>
      <sz val="9"/>
      <color rgb="FF000000"/>
      <name val="Tahoma"/>
      <family val="2"/>
    </font>
    <font>
      <b/>
      <sz val="14"/>
      <color theme="0"/>
      <name val="Calibri"/>
      <family val="2"/>
      <scheme val="minor"/>
    </font>
    <font>
      <u/>
      <sz val="11"/>
      <color theme="10"/>
      <name val="Calibri"/>
      <family val="2"/>
      <scheme val="minor"/>
    </font>
    <font>
      <b/>
      <u/>
      <sz val="11"/>
      <color theme="10"/>
      <name val="Arial"/>
      <family val="2"/>
    </font>
    <font>
      <sz val="9"/>
      <color theme="1"/>
      <name val="Arial"/>
      <family val="2"/>
    </font>
    <font>
      <b/>
      <sz val="9"/>
      <color theme="1"/>
      <name val="Arial"/>
      <family val="2"/>
    </font>
    <font>
      <b/>
      <sz val="9"/>
      <name val="Arial"/>
      <family val="2"/>
    </font>
    <font>
      <sz val="9"/>
      <name val="Arial"/>
      <family val="2"/>
    </font>
    <font>
      <b/>
      <sz val="11"/>
      <name val="Calibri"/>
      <family val="2"/>
      <scheme val="minor"/>
    </font>
  </fonts>
  <fills count="1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B8CCE4"/>
        <bgColor indexed="64"/>
      </patternFill>
    </fill>
    <fill>
      <patternFill patternType="solid">
        <fgColor theme="3" tint="0.79998168889431442"/>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rgb="FFC00000"/>
        <bgColor indexed="64"/>
      </patternFill>
    </fill>
    <fill>
      <patternFill patternType="solid">
        <fgColor rgb="FFC82004"/>
        <bgColor indexed="64"/>
      </patternFill>
    </fill>
    <fill>
      <patternFill patternType="solid">
        <fgColor rgb="FFFFFF00"/>
        <bgColor indexed="64"/>
      </patternFill>
    </fill>
    <fill>
      <patternFill patternType="solid">
        <fgColor theme="6" tint="0.79998168889431442"/>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9" fontId="3" fillId="0" borderId="0" applyFont="0" applyFill="0" applyBorder="0" applyAlignment="0" applyProtection="0"/>
    <xf numFmtId="0" fontId="19" fillId="0" borderId="0"/>
    <xf numFmtId="0" fontId="19" fillId="0" borderId="0"/>
    <xf numFmtId="0" fontId="3" fillId="0" borderId="0"/>
    <xf numFmtId="9" fontId="19" fillId="0" borderId="0" applyFont="0" applyFill="0" applyBorder="0" applyAlignment="0" applyProtection="0"/>
    <xf numFmtId="0" fontId="62" fillId="0" borderId="0" applyNumberFormat="0" applyFill="0" applyBorder="0" applyAlignment="0" applyProtection="0"/>
  </cellStyleXfs>
  <cellXfs count="434">
    <xf numFmtId="0" fontId="0" fillId="0" borderId="0" xfId="0"/>
    <xf numFmtId="0" fontId="0" fillId="0" borderId="0" xfId="0" applyAlignment="1">
      <alignment horizontal="center"/>
    </xf>
    <xf numFmtId="0" fontId="0" fillId="0" borderId="0" xfId="0" applyAlignment="1">
      <alignment vertical="center" wrapText="1"/>
    </xf>
    <xf numFmtId="0" fontId="8" fillId="3" borderId="1" xfId="0" applyFont="1" applyFill="1" applyBorder="1" applyAlignment="1">
      <alignment horizontal="center" vertical="center" wrapText="1"/>
    </xf>
    <xf numFmtId="164" fontId="7" fillId="0" borderId="1" xfId="1" applyNumberFormat="1" applyFont="1" applyBorder="1" applyAlignment="1">
      <alignment horizontal="center" vertical="center"/>
    </xf>
    <xf numFmtId="0" fontId="7" fillId="0" borderId="1" xfId="0" applyFont="1" applyBorder="1" applyAlignment="1">
      <alignment horizontal="left" vertical="center" wrapText="1"/>
    </xf>
    <xf numFmtId="0" fontId="5" fillId="0" borderId="1" xfId="0" applyFont="1" applyBorder="1" applyAlignment="1">
      <alignment horizontal="justify" vertical="center" wrapText="1"/>
    </xf>
    <xf numFmtId="0" fontId="6" fillId="0" borderId="9" xfId="0" applyFont="1" applyBorder="1" applyAlignment="1">
      <alignment vertical="center" wrapText="1"/>
    </xf>
    <xf numFmtId="0" fontId="8" fillId="3" borderId="9" xfId="0" applyFont="1" applyFill="1" applyBorder="1" applyAlignment="1">
      <alignment horizontal="center" vertical="center" wrapText="1"/>
    </xf>
    <xf numFmtId="164" fontId="7" fillId="0" borderId="9" xfId="1" applyNumberFormat="1" applyFont="1" applyBorder="1" applyAlignment="1">
      <alignment horizontal="center" vertical="center"/>
    </xf>
    <xf numFmtId="0" fontId="0" fillId="0" borderId="9" xfId="0" applyBorder="1" applyAlignment="1">
      <alignment horizontal="justify" vertical="center" wrapText="1"/>
    </xf>
    <xf numFmtId="0" fontId="0" fillId="0" borderId="3" xfId="0" applyBorder="1" applyAlignment="1">
      <alignment horizontal="center" vertical="center" wrapText="1"/>
    </xf>
    <xf numFmtId="164" fontId="7" fillId="0" borderId="6" xfId="1" applyNumberFormat="1" applyFont="1" applyBorder="1" applyAlignment="1">
      <alignment horizontal="center" vertical="center"/>
    </xf>
    <xf numFmtId="0" fontId="0" fillId="0" borderId="6" xfId="0" applyBorder="1" applyAlignment="1">
      <alignment vertical="center" wrapText="1"/>
    </xf>
    <xf numFmtId="0" fontId="10" fillId="4" borderId="9" xfId="0" applyFont="1" applyFill="1" applyBorder="1" applyAlignment="1">
      <alignment horizontal="center" vertical="center"/>
    </xf>
    <xf numFmtId="0" fontId="11" fillId="2" borderId="8"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7" fillId="7" borderId="12" xfId="0" applyFont="1" applyFill="1" applyBorder="1" applyAlignment="1">
      <alignment horizontal="center" vertical="center" wrapText="1"/>
    </xf>
    <xf numFmtId="0" fontId="18" fillId="0" borderId="18" xfId="0" applyFont="1" applyBorder="1" applyAlignment="1">
      <alignment horizontal="left" vertical="center" wrapText="1"/>
    </xf>
    <xf numFmtId="0" fontId="0" fillId="0" borderId="17" xfId="0" applyBorder="1" applyAlignment="1">
      <alignment horizontal="center" vertical="center" wrapText="1"/>
    </xf>
    <xf numFmtId="164" fontId="0" fillId="0" borderId="18" xfId="1" applyNumberFormat="1" applyFont="1" applyBorder="1" applyAlignment="1">
      <alignment horizontal="center" vertical="center"/>
    </xf>
    <xf numFmtId="0" fontId="0" fillId="0" borderId="19" xfId="0" applyBorder="1" applyAlignment="1">
      <alignment vertical="center"/>
    </xf>
    <xf numFmtId="0" fontId="18" fillId="0" borderId="9" xfId="0" applyFont="1" applyBorder="1" applyAlignment="1">
      <alignment horizontal="justify" vertical="center" wrapText="1"/>
    </xf>
    <xf numFmtId="0" fontId="18" fillId="0" borderId="1" xfId="0" applyFont="1" applyBorder="1" applyAlignment="1">
      <alignment horizontal="left" vertical="center" wrapText="1"/>
    </xf>
    <xf numFmtId="0" fontId="0" fillId="0" borderId="20" xfId="0" applyBorder="1" applyAlignment="1">
      <alignment horizontal="center" vertical="center" wrapText="1"/>
    </xf>
    <xf numFmtId="164" fontId="0" fillId="0" borderId="1" xfId="1" applyNumberFormat="1" applyFont="1" applyBorder="1" applyAlignment="1">
      <alignment horizontal="center" vertical="center"/>
    </xf>
    <xf numFmtId="0" fontId="0" fillId="0" borderId="21" xfId="0" applyBorder="1" applyAlignment="1">
      <alignment vertical="center"/>
    </xf>
    <xf numFmtId="0" fontId="18" fillId="0" borderId="0" xfId="0" applyFont="1" applyAlignment="1">
      <alignment vertical="center" wrapText="1"/>
    </xf>
    <xf numFmtId="0" fontId="18" fillId="0" borderId="23" xfId="0" applyFont="1" applyBorder="1" applyAlignment="1">
      <alignment horizontal="left" vertical="center" wrapText="1"/>
    </xf>
    <xf numFmtId="0" fontId="18" fillId="0" borderId="6" xfId="0" applyFont="1" applyBorder="1" applyAlignment="1">
      <alignment vertical="center" wrapText="1"/>
    </xf>
    <xf numFmtId="0" fontId="0" fillId="0" borderId="24" xfId="0" applyBorder="1" applyAlignment="1">
      <alignment horizontal="center" vertical="center" wrapText="1"/>
    </xf>
    <xf numFmtId="0" fontId="17" fillId="9" borderId="12" xfId="0" applyFont="1" applyFill="1" applyBorder="1" applyAlignment="1">
      <alignment horizontal="center" vertical="center" wrapText="1"/>
    </xf>
    <xf numFmtId="0" fontId="11" fillId="9" borderId="2" xfId="0" applyFont="1" applyFill="1" applyBorder="1" applyAlignment="1">
      <alignment horizontal="center" vertical="center" wrapText="1"/>
    </xf>
    <xf numFmtId="0" fontId="11" fillId="9" borderId="8" xfId="0" applyFont="1" applyFill="1" applyBorder="1" applyAlignment="1">
      <alignment horizontal="center" vertical="center" wrapText="1"/>
    </xf>
    <xf numFmtId="0" fontId="0" fillId="0" borderId="9" xfId="0" applyBorder="1" applyAlignment="1">
      <alignment horizontal="left" vertical="center" wrapText="1"/>
    </xf>
    <xf numFmtId="0" fontId="0" fillId="0" borderId="22" xfId="0" applyBorder="1" applyAlignment="1">
      <alignment horizontal="center" vertical="center" wrapText="1"/>
    </xf>
    <xf numFmtId="164" fontId="0" fillId="0" borderId="6" xfId="1" applyNumberFormat="1" applyFont="1" applyBorder="1" applyAlignment="1">
      <alignment horizontal="center" vertical="center"/>
    </xf>
    <xf numFmtId="0" fontId="0" fillId="0" borderId="28" xfId="0" applyBorder="1" applyAlignment="1">
      <alignment vertical="center"/>
    </xf>
    <xf numFmtId="0" fontId="0" fillId="0" borderId="29" xfId="0" applyBorder="1" applyAlignment="1">
      <alignment vertical="center" wrapText="1"/>
    </xf>
    <xf numFmtId="0" fontId="10" fillId="4" borderId="30" xfId="0" applyFont="1" applyFill="1" applyBorder="1" applyAlignment="1">
      <alignment horizontal="center" vertical="center"/>
    </xf>
    <xf numFmtId="0" fontId="0" fillId="0" borderId="4" xfId="0" applyBorder="1" applyAlignment="1">
      <alignment horizontal="center" vertical="center" wrapText="1"/>
    </xf>
    <xf numFmtId="0" fontId="13" fillId="0" borderId="9" xfId="0" applyFont="1" applyBorder="1" applyAlignment="1">
      <alignment horizontal="justify" vertical="center" wrapText="1"/>
    </xf>
    <xf numFmtId="0" fontId="0" fillId="0" borderId="0" xfId="0" applyAlignment="1">
      <alignment vertical="center"/>
    </xf>
    <xf numFmtId="0" fontId="13" fillId="0" borderId="20" xfId="0" applyFont="1" applyBorder="1" applyAlignment="1">
      <alignment vertical="center" wrapText="1"/>
    </xf>
    <xf numFmtId="164" fontId="0" fillId="0" borderId="26" xfId="1" applyNumberFormat="1" applyFont="1" applyBorder="1" applyAlignment="1">
      <alignment horizontal="center" vertical="center"/>
    </xf>
    <xf numFmtId="0" fontId="0" fillId="0" borderId="27" xfId="0" applyBorder="1" applyAlignment="1">
      <alignment vertical="center"/>
    </xf>
    <xf numFmtId="0" fontId="0" fillId="0" borderId="2" xfId="0" applyBorder="1" applyAlignment="1">
      <alignment vertical="center"/>
    </xf>
    <xf numFmtId="0" fontId="18" fillId="0" borderId="17" xfId="0" applyFont="1" applyBorder="1" applyAlignment="1">
      <alignment horizontal="left" vertical="center" wrapText="1"/>
    </xf>
    <xf numFmtId="0" fontId="18" fillId="0" borderId="19" xfId="0" applyFont="1" applyBorder="1" applyAlignment="1">
      <alignment vertical="center" wrapText="1"/>
    </xf>
    <xf numFmtId="0" fontId="13" fillId="0" borderId="18" xfId="0" applyFont="1" applyBorder="1" applyAlignment="1">
      <alignment horizontal="justify" vertical="center" wrapText="1"/>
    </xf>
    <xf numFmtId="0" fontId="0" fillId="0" borderId="1" xfId="0" applyBorder="1" applyAlignment="1">
      <alignment vertical="center"/>
    </xf>
    <xf numFmtId="0" fontId="26" fillId="0" borderId="0" xfId="0" applyFont="1"/>
    <xf numFmtId="1" fontId="26" fillId="0" borderId="0" xfId="0" applyNumberFormat="1" applyFont="1"/>
    <xf numFmtId="0" fontId="26" fillId="0" borderId="0" xfId="0" applyFont="1" applyAlignment="1">
      <alignment horizontal="center"/>
    </xf>
    <xf numFmtId="0" fontId="26" fillId="0" borderId="0" xfId="0" applyFont="1" applyAlignment="1">
      <alignment wrapText="1"/>
    </xf>
    <xf numFmtId="0" fontId="26" fillId="0" borderId="0" xfId="0" applyFont="1" applyAlignment="1">
      <alignment horizontal="left" vertical="center" wrapText="1"/>
    </xf>
    <xf numFmtId="0" fontId="26" fillId="0" borderId="1" xfId="0" applyFont="1" applyBorder="1" applyAlignment="1">
      <alignment horizontal="center" vertical="center" wrapText="1"/>
    </xf>
    <xf numFmtId="0" fontId="32" fillId="10" borderId="1" xfId="0" applyFont="1" applyFill="1" applyBorder="1" applyAlignment="1">
      <alignment horizontal="center" vertical="center" wrapText="1"/>
    </xf>
    <xf numFmtId="1" fontId="32" fillId="10" borderId="1" xfId="0" applyNumberFormat="1" applyFont="1" applyFill="1" applyBorder="1" applyAlignment="1">
      <alignment horizontal="center" vertical="center" wrapText="1"/>
    </xf>
    <xf numFmtId="9" fontId="32" fillId="10" borderId="1" xfId="1" applyFont="1" applyFill="1" applyBorder="1" applyAlignment="1" applyProtection="1">
      <alignment horizontal="center" vertical="center" wrapText="1"/>
    </xf>
    <xf numFmtId="165" fontId="32" fillId="10" borderId="1" xfId="0" applyNumberFormat="1" applyFont="1" applyFill="1" applyBorder="1" applyAlignment="1">
      <alignment horizontal="center" vertical="center" wrapText="1"/>
    </xf>
    <xf numFmtId="166" fontId="32" fillId="10" borderId="1" xfId="0" applyNumberFormat="1" applyFont="1" applyFill="1" applyBorder="1" applyAlignment="1">
      <alignment horizontal="center" vertical="center" wrapText="1"/>
    </xf>
    <xf numFmtId="0" fontId="21" fillId="0" borderId="1" xfId="0" applyFont="1" applyBorder="1" applyAlignment="1">
      <alignment horizontal="left" vertical="center" wrapText="1"/>
    </xf>
    <xf numFmtId="1" fontId="19" fillId="0" borderId="1" xfId="0" applyNumberFormat="1" applyFont="1" applyBorder="1" applyAlignment="1">
      <alignment horizontal="center" vertical="center" wrapText="1"/>
    </xf>
    <xf numFmtId="164" fontId="19" fillId="0" borderId="1" xfId="1" applyNumberFormat="1" applyFont="1" applyFill="1" applyBorder="1" applyAlignment="1" applyProtection="1">
      <alignment horizontal="center" vertical="center" wrapText="1"/>
    </xf>
    <xf numFmtId="166" fontId="19" fillId="0" borderId="1" xfId="0" applyNumberFormat="1" applyFont="1" applyBorder="1" applyAlignment="1">
      <alignment horizontal="center" vertical="center" wrapText="1"/>
    </xf>
    <xf numFmtId="9" fontId="19" fillId="0" borderId="1" xfId="1" applyFont="1" applyFill="1" applyBorder="1" applyAlignment="1" applyProtection="1">
      <alignment horizontal="center" vertical="center" wrapText="1"/>
    </xf>
    <xf numFmtId="0" fontId="26" fillId="3" borderId="0" xfId="0" applyFont="1" applyFill="1"/>
    <xf numFmtId="0" fontId="23" fillId="11" borderId="1" xfId="0" applyFont="1" applyFill="1" applyBorder="1" applyAlignment="1">
      <alignment horizontal="center" vertical="center" wrapText="1"/>
    </xf>
    <xf numFmtId="165" fontId="19" fillId="6" borderId="1" xfId="0" applyNumberFormat="1" applyFont="1" applyFill="1" applyBorder="1" applyAlignment="1">
      <alignment horizontal="center" vertical="center" wrapText="1"/>
    </xf>
    <xf numFmtId="0" fontId="21" fillId="0" borderId="1" xfId="0" applyFont="1" applyBorder="1" applyAlignment="1">
      <alignment horizontal="justify" vertical="center" wrapText="1"/>
    </xf>
    <xf numFmtId="0" fontId="21" fillId="0" borderId="1" xfId="0" applyFont="1" applyBorder="1" applyAlignment="1">
      <alignment horizontal="center" vertical="center" wrapText="1"/>
    </xf>
    <xf numFmtId="0" fontId="27" fillId="10" borderId="1" xfId="0" applyFont="1" applyFill="1" applyBorder="1" applyAlignment="1">
      <alignment horizontal="center" vertical="center" wrapText="1"/>
    </xf>
    <xf numFmtId="0" fontId="28" fillId="0" borderId="1" xfId="0" applyFont="1" applyBorder="1" applyAlignment="1">
      <alignment horizontal="justify" vertical="center" wrapText="1"/>
    </xf>
    <xf numFmtId="0" fontId="28" fillId="0" borderId="1" xfId="0" applyFont="1" applyBorder="1" applyAlignment="1">
      <alignment horizontal="center" vertical="center" wrapText="1"/>
    </xf>
    <xf numFmtId="0" fontId="29" fillId="0" borderId="1" xfId="0" applyFont="1" applyBorder="1" applyAlignment="1">
      <alignment horizontal="justify" vertical="center" wrapText="1"/>
    </xf>
    <xf numFmtId="0" fontId="28" fillId="0" borderId="1" xfId="0" applyFont="1" applyBorder="1" applyAlignment="1">
      <alignment vertical="center" wrapText="1"/>
    </xf>
    <xf numFmtId="0" fontId="30" fillId="0" borderId="1" xfId="4" applyFont="1" applyBorder="1" applyAlignment="1">
      <alignment vertical="top" wrapText="1"/>
    </xf>
    <xf numFmtId="0" fontId="23" fillId="12" borderId="6" xfId="0" applyFont="1" applyFill="1" applyBorder="1" applyAlignment="1">
      <alignment horizontal="center" vertical="center" wrapText="1"/>
    </xf>
    <xf numFmtId="0" fontId="39" fillId="0" borderId="9" xfId="0" applyFont="1" applyBorder="1" applyAlignment="1">
      <alignment horizontal="left" vertical="center" wrapText="1"/>
    </xf>
    <xf numFmtId="1" fontId="26" fillId="0" borderId="9" xfId="0" applyNumberFormat="1" applyFont="1" applyBorder="1" applyAlignment="1">
      <alignment horizontal="center" vertical="center"/>
    </xf>
    <xf numFmtId="9" fontId="26" fillId="0" borderId="9" xfId="1" applyFont="1" applyBorder="1" applyAlignment="1">
      <alignment horizontal="center" vertical="center"/>
    </xf>
    <xf numFmtId="0" fontId="26" fillId="0" borderId="9" xfId="0" applyFont="1" applyBorder="1" applyAlignment="1">
      <alignment horizontal="center" vertical="center" wrapText="1"/>
    </xf>
    <xf numFmtId="0" fontId="2" fillId="0" borderId="1" xfId="0" applyFont="1" applyBorder="1" applyAlignment="1">
      <alignment wrapText="1"/>
    </xf>
    <xf numFmtId="9" fontId="2" fillId="0" borderId="1" xfId="1" applyFont="1" applyBorder="1" applyAlignment="1">
      <alignment horizontal="center" wrapText="1"/>
    </xf>
    <xf numFmtId="9" fontId="2" fillId="0" borderId="1" xfId="1" applyFont="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vertical="top" wrapText="1"/>
    </xf>
    <xf numFmtId="0" fontId="19" fillId="0" borderId="1" xfId="4" applyFont="1" applyBorder="1" applyAlignment="1">
      <alignment vertical="top" wrapText="1"/>
    </xf>
    <xf numFmtId="0" fontId="21" fillId="0" borderId="1" xfId="0" applyFont="1" applyBorder="1" applyAlignment="1">
      <alignment vertical="top" wrapText="1"/>
    </xf>
    <xf numFmtId="0" fontId="19" fillId="0" borderId="6" xfId="4" applyFont="1" applyBorder="1" applyAlignment="1">
      <alignment vertical="top" wrapText="1"/>
    </xf>
    <xf numFmtId="0" fontId="31" fillId="11" borderId="1" xfId="0" applyFont="1" applyFill="1" applyBorder="1" applyAlignment="1">
      <alignment horizontal="center" vertical="center" wrapText="1"/>
    </xf>
    <xf numFmtId="1" fontId="31" fillId="11" borderId="1" xfId="0" applyNumberFormat="1" applyFont="1" applyFill="1" applyBorder="1" applyAlignment="1">
      <alignment horizontal="center" vertical="center" wrapText="1"/>
    </xf>
    <xf numFmtId="2" fontId="31" fillId="11" borderId="1" xfId="0" applyNumberFormat="1" applyFont="1" applyFill="1" applyBorder="1" applyAlignment="1">
      <alignment horizontal="center" vertical="center" wrapText="1"/>
    </xf>
    <xf numFmtId="0" fontId="34" fillId="10" borderId="1" xfId="0" applyFont="1" applyFill="1" applyBorder="1" applyAlignment="1">
      <alignment horizontal="center" vertical="center" wrapText="1"/>
    </xf>
    <xf numFmtId="0" fontId="1" fillId="0" borderId="0" xfId="0" applyFont="1"/>
    <xf numFmtId="0" fontId="44" fillId="11" borderId="1" xfId="0" applyFont="1" applyFill="1" applyBorder="1" applyAlignment="1">
      <alignment horizontal="center" vertical="center" wrapText="1"/>
    </xf>
    <xf numFmtId="1" fontId="44" fillId="11" borderId="1" xfId="0" applyNumberFormat="1" applyFont="1" applyFill="1" applyBorder="1" applyAlignment="1">
      <alignment horizontal="center" vertical="center" wrapText="1"/>
    </xf>
    <xf numFmtId="2" fontId="44" fillId="11" borderId="1" xfId="0" applyNumberFormat="1" applyFont="1" applyFill="1" applyBorder="1" applyAlignment="1">
      <alignment horizontal="center" vertical="center" wrapText="1"/>
    </xf>
    <xf numFmtId="1" fontId="21" fillId="0" borderId="1" xfId="0" applyNumberFormat="1" applyFont="1" applyBorder="1" applyAlignment="1">
      <alignment horizontal="center" vertical="center" wrapText="1"/>
    </xf>
    <xf numFmtId="164" fontId="21" fillId="0" borderId="1" xfId="1" applyNumberFormat="1" applyFont="1" applyFill="1" applyBorder="1" applyAlignment="1" applyProtection="1">
      <alignment horizontal="center" vertical="center" wrapText="1"/>
    </xf>
    <xf numFmtId="165" fontId="21" fillId="0" borderId="1" xfId="0" applyNumberFormat="1" applyFont="1" applyBorder="1" applyAlignment="1">
      <alignment horizontal="center" vertical="center" wrapText="1"/>
    </xf>
    <xf numFmtId="2" fontId="21" fillId="0" borderId="1" xfId="0" applyNumberFormat="1" applyFont="1" applyBorder="1" applyAlignment="1">
      <alignment horizontal="center" vertical="center" wrapText="1"/>
    </xf>
    <xf numFmtId="0" fontId="21" fillId="0" borderId="1" xfId="0" applyFont="1" applyBorder="1" applyAlignment="1">
      <alignment vertical="center"/>
    </xf>
    <xf numFmtId="49" fontId="21" fillId="0" borderId="1" xfId="0" applyNumberFormat="1" applyFont="1" applyBorder="1" applyAlignment="1">
      <alignment horizontal="left" vertical="center" wrapText="1"/>
    </xf>
    <xf numFmtId="0" fontId="21" fillId="0" borderId="1" xfId="0" applyFont="1" applyBorder="1"/>
    <xf numFmtId="0" fontId="21" fillId="0" borderId="1" xfId="0" applyFont="1" applyBorder="1" applyAlignment="1">
      <alignment horizontal="left" wrapText="1"/>
    </xf>
    <xf numFmtId="165" fontId="21" fillId="0" borderId="6" xfId="0" applyNumberFormat="1" applyFont="1" applyBorder="1" applyAlignment="1">
      <alignment horizontal="center" vertical="center" wrapText="1"/>
    </xf>
    <xf numFmtId="0" fontId="45" fillId="0" borderId="1" xfId="0" applyFont="1" applyBorder="1" applyAlignment="1">
      <alignment vertical="center" wrapText="1"/>
    </xf>
    <xf numFmtId="1" fontId="32" fillId="0" borderId="1" xfId="0" applyNumberFormat="1" applyFont="1" applyBorder="1" applyAlignment="1">
      <alignment horizontal="center" vertical="center" wrapText="1"/>
    </xf>
    <xf numFmtId="9" fontId="32" fillId="0" borderId="33" xfId="1" applyFont="1" applyFill="1" applyBorder="1" applyAlignment="1" applyProtection="1">
      <alignment horizontal="center" vertical="center" wrapText="1"/>
    </xf>
    <xf numFmtId="165" fontId="37" fillId="11" borderId="1" xfId="0" applyNumberFormat="1" applyFont="1" applyFill="1" applyBorder="1" applyAlignment="1">
      <alignment horizontal="center" vertical="center" wrapText="1"/>
    </xf>
    <xf numFmtId="2" fontId="21" fillId="0" borderId="35" xfId="0" applyNumberFormat="1" applyFont="1" applyBorder="1" applyAlignment="1">
      <alignment horizontal="center" vertical="center" wrapText="1"/>
    </xf>
    <xf numFmtId="9" fontId="37" fillId="11" borderId="1" xfId="1" applyFont="1" applyFill="1" applyBorder="1" applyAlignment="1" applyProtection="1">
      <alignment horizontal="center" vertical="center" wrapText="1"/>
    </xf>
    <xf numFmtId="9" fontId="32" fillId="0" borderId="1" xfId="1" applyFont="1" applyFill="1" applyBorder="1" applyAlignment="1" applyProtection="1">
      <alignment horizontal="center" vertical="center" wrapText="1"/>
    </xf>
    <xf numFmtId="0" fontId="1" fillId="0" borderId="0" xfId="0" applyFont="1" applyAlignment="1">
      <alignment horizontal="center" vertical="center"/>
    </xf>
    <xf numFmtId="0" fontId="1" fillId="0" borderId="0" xfId="0" applyFont="1" applyAlignment="1">
      <alignment vertical="center"/>
    </xf>
    <xf numFmtId="0" fontId="28" fillId="0" borderId="0" xfId="0" applyFont="1" applyAlignment="1">
      <alignment horizontal="left" vertical="center" wrapText="1"/>
    </xf>
    <xf numFmtId="0" fontId="28" fillId="0" borderId="0" xfId="0" applyFont="1" applyAlignment="1">
      <alignment horizontal="center" vertical="center" wrapText="1"/>
    </xf>
    <xf numFmtId="0" fontId="42" fillId="0" borderId="0" xfId="0" applyFont="1"/>
    <xf numFmtId="0" fontId="41" fillId="11" borderId="1" xfId="0" applyFont="1" applyFill="1" applyBorder="1" applyAlignment="1">
      <alignment horizontal="center" vertical="center"/>
    </xf>
    <xf numFmtId="0" fontId="41" fillId="11" borderId="1" xfId="0" applyFont="1" applyFill="1" applyBorder="1" applyAlignment="1">
      <alignment horizontal="center" vertical="center" wrapText="1"/>
    </xf>
    <xf numFmtId="0" fontId="46" fillId="0" borderId="1" xfId="0" applyFont="1" applyBorder="1" applyAlignment="1">
      <alignment horizontal="center" vertical="center" wrapText="1"/>
    </xf>
    <xf numFmtId="0" fontId="19" fillId="0" borderId="1" xfId="0" applyFont="1" applyBorder="1" applyAlignment="1">
      <alignment vertical="center" wrapText="1"/>
    </xf>
    <xf numFmtId="0" fontId="1" fillId="0" borderId="1" xfId="0" applyFont="1" applyBorder="1" applyAlignment="1">
      <alignment horizontal="center" vertical="center"/>
    </xf>
    <xf numFmtId="1" fontId="1" fillId="0" borderId="0" xfId="0" applyNumberFormat="1" applyFont="1" applyAlignment="1">
      <alignment horizontal="center" vertical="center" wrapText="1"/>
    </xf>
    <xf numFmtId="0" fontId="1" fillId="0" borderId="0" xfId="0" applyFont="1" applyAlignment="1">
      <alignment wrapText="1"/>
    </xf>
    <xf numFmtId="0" fontId="1" fillId="0" borderId="0" xfId="0" applyFont="1" applyAlignment="1">
      <alignment horizontal="center" vertical="center" wrapText="1"/>
    </xf>
    <xf numFmtId="0" fontId="47" fillId="0" borderId="1" xfId="0" applyFont="1" applyBorder="1" applyAlignment="1">
      <alignment horizontal="justify" vertical="center" wrapText="1"/>
    </xf>
    <xf numFmtId="0" fontId="42" fillId="0" borderId="0" xfId="0" applyFont="1" applyAlignment="1">
      <alignment horizontal="center" vertical="center"/>
    </xf>
    <xf numFmtId="0" fontId="47" fillId="0" borderId="1" xfId="0" applyFont="1" applyBorder="1" applyAlignment="1">
      <alignment vertical="center" wrapText="1"/>
    </xf>
    <xf numFmtId="0" fontId="19" fillId="0" borderId="1" xfId="0" applyFont="1" applyBorder="1" applyAlignment="1">
      <alignment horizontal="left" vertical="center" wrapText="1"/>
    </xf>
    <xf numFmtId="0" fontId="1" fillId="0" borderId="6" xfId="0" applyFont="1" applyBorder="1" applyAlignment="1">
      <alignment horizontal="center" vertical="center" wrapText="1"/>
    </xf>
    <xf numFmtId="165" fontId="1" fillId="0" borderId="6" xfId="0" applyNumberFormat="1" applyFont="1" applyBorder="1" applyAlignment="1">
      <alignment horizontal="center" vertical="center"/>
    </xf>
    <xf numFmtId="9" fontId="21" fillId="0" borderId="1" xfId="1" applyFont="1" applyFill="1" applyBorder="1" applyAlignment="1" applyProtection="1">
      <alignment horizontal="center" vertical="center" wrapText="1"/>
    </xf>
    <xf numFmtId="0" fontId="1" fillId="0" borderId="1" xfId="0" applyFont="1" applyBorder="1" applyAlignment="1">
      <alignment horizontal="left" vertical="center"/>
    </xf>
    <xf numFmtId="9" fontId="21" fillId="0" borderId="6" xfId="1" applyFont="1" applyFill="1" applyBorder="1" applyAlignment="1" applyProtection="1">
      <alignment horizontal="center" vertical="center" wrapText="1"/>
    </xf>
    <xf numFmtId="1" fontId="21" fillId="0" borderId="33" xfId="0" applyNumberFormat="1" applyFont="1" applyBorder="1" applyAlignment="1">
      <alignment horizontal="center" vertical="center" wrapText="1"/>
    </xf>
    <xf numFmtId="0" fontId="21" fillId="0" borderId="35" xfId="0" applyFont="1" applyBorder="1" applyAlignment="1">
      <alignment vertical="center"/>
    </xf>
    <xf numFmtId="0" fontId="1" fillId="0" borderId="0" xfId="0" applyFont="1" applyAlignment="1">
      <alignment horizontal="center"/>
    </xf>
    <xf numFmtId="0" fontId="19" fillId="0" borderId="1" xfId="3" applyBorder="1" applyAlignment="1">
      <alignment vertical="top" wrapText="1"/>
    </xf>
    <xf numFmtId="0" fontId="1" fillId="0" borderId="6" xfId="0" applyFont="1" applyBorder="1" applyAlignment="1">
      <alignment horizontal="center"/>
    </xf>
    <xf numFmtId="0" fontId="19" fillId="0" borderId="1" xfId="4" applyFont="1" applyBorder="1" applyAlignment="1">
      <alignment horizontal="center" vertical="center" wrapText="1"/>
    </xf>
    <xf numFmtId="1" fontId="51" fillId="0" borderId="1" xfId="0" applyNumberFormat="1" applyFont="1" applyBorder="1" applyAlignment="1">
      <alignment horizontal="center" vertical="center" wrapText="1"/>
    </xf>
    <xf numFmtId="9" fontId="51" fillId="0" borderId="1" xfId="1" applyFont="1" applyFill="1" applyBorder="1" applyAlignment="1" applyProtection="1">
      <alignment horizontal="center" vertical="center" wrapText="1"/>
    </xf>
    <xf numFmtId="165" fontId="51" fillId="0" borderId="1" xfId="0" applyNumberFormat="1" applyFont="1" applyBorder="1" applyAlignment="1">
      <alignment horizontal="center" vertical="center" wrapText="1"/>
    </xf>
    <xf numFmtId="2" fontId="51" fillId="0" borderId="1" xfId="0" applyNumberFormat="1" applyFont="1" applyBorder="1" applyAlignment="1">
      <alignment horizontal="center" vertical="center" wrapText="1"/>
    </xf>
    <xf numFmtId="0" fontId="1" fillId="0" borderId="1" xfId="0" applyFont="1" applyBorder="1"/>
    <xf numFmtId="1" fontId="52" fillId="0" borderId="1" xfId="0" applyNumberFormat="1" applyFont="1" applyBorder="1" applyAlignment="1">
      <alignment horizontal="center" vertical="center" wrapText="1"/>
    </xf>
    <xf numFmtId="9" fontId="52" fillId="0" borderId="1" xfId="1" applyFont="1" applyFill="1" applyBorder="1" applyAlignment="1" applyProtection="1">
      <alignment horizontal="center" vertical="center" wrapText="1"/>
    </xf>
    <xf numFmtId="0" fontId="0" fillId="0" borderId="0" xfId="0" applyAlignment="1">
      <alignment horizontal="center" vertical="center"/>
    </xf>
    <xf numFmtId="0" fontId="23" fillId="11" borderId="17" xfId="0" applyFont="1" applyFill="1" applyBorder="1" applyAlignment="1">
      <alignment horizontal="center" vertical="center" wrapText="1"/>
    </xf>
    <xf numFmtId="0" fontId="23" fillId="11" borderId="19" xfId="0" applyFont="1" applyFill="1" applyBorder="1" applyAlignment="1">
      <alignment horizontal="center" vertical="center" wrapText="1"/>
    </xf>
    <xf numFmtId="0" fontId="28" fillId="0" borderId="20" xfId="0" applyFont="1" applyBorder="1" applyAlignment="1">
      <alignment horizontal="center" vertical="center" wrapText="1"/>
    </xf>
    <xf numFmtId="0" fontId="28" fillId="0" borderId="21" xfId="0" applyFont="1" applyBorder="1" applyAlignment="1">
      <alignment horizontal="center" vertical="center" wrapText="1"/>
    </xf>
    <xf numFmtId="0" fontId="28" fillId="0" borderId="22" xfId="0" applyFont="1" applyBorder="1" applyAlignment="1">
      <alignment horizontal="center" vertical="center" wrapText="1"/>
    </xf>
    <xf numFmtId="0" fontId="28" fillId="0" borderId="39" xfId="0" applyFont="1" applyBorder="1" applyAlignment="1">
      <alignment horizontal="center" vertical="center" wrapText="1"/>
    </xf>
    <xf numFmtId="0" fontId="19" fillId="0" borderId="1" xfId="4" applyFont="1" applyBorder="1" applyAlignment="1">
      <alignment vertical="center" wrapText="1"/>
    </xf>
    <xf numFmtId="0" fontId="19" fillId="3" borderId="1" xfId="4" applyFont="1" applyFill="1" applyBorder="1" applyAlignment="1">
      <alignment vertical="center" wrapText="1"/>
    </xf>
    <xf numFmtId="0" fontId="42" fillId="0" borderId="0" xfId="0" applyFont="1" applyAlignment="1">
      <alignment vertical="center"/>
    </xf>
    <xf numFmtId="164" fontId="51" fillId="0" borderId="1" xfId="1" applyNumberFormat="1" applyFont="1" applyFill="1" applyBorder="1" applyAlignment="1" applyProtection="1">
      <alignment horizontal="center" vertical="center" wrapText="1"/>
    </xf>
    <xf numFmtId="0" fontId="21" fillId="0" borderId="1" xfId="0" applyFont="1" applyBorder="1" applyAlignment="1">
      <alignment horizontal="left" vertical="center"/>
    </xf>
    <xf numFmtId="0" fontId="1" fillId="3" borderId="1" xfId="0" applyFont="1" applyFill="1" applyBorder="1" applyAlignment="1">
      <alignment horizontal="left" vertical="center"/>
    </xf>
    <xf numFmtId="0" fontId="1" fillId="3" borderId="0" xfId="0" applyFont="1" applyFill="1"/>
    <xf numFmtId="0" fontId="19" fillId="0" borderId="1" xfId="4" applyFont="1" applyBorder="1" applyAlignment="1">
      <alignment horizontal="left" vertical="center" wrapText="1"/>
    </xf>
    <xf numFmtId="0" fontId="1" fillId="0" borderId="1" xfId="0" applyFont="1" applyBorder="1" applyAlignment="1">
      <alignment horizontal="center" vertical="center" wrapText="1"/>
    </xf>
    <xf numFmtId="0" fontId="19" fillId="0" borderId="1" xfId="3" applyBorder="1" applyAlignment="1">
      <alignment horizontal="left" vertical="center" wrapText="1"/>
    </xf>
    <xf numFmtId="0" fontId="19" fillId="3" borderId="1" xfId="3" applyFill="1" applyBorder="1" applyAlignment="1">
      <alignment horizontal="left" vertical="center" wrapText="1"/>
    </xf>
    <xf numFmtId="165" fontId="46" fillId="0" borderId="1" xfId="0" applyNumberFormat="1" applyFont="1" applyBorder="1" applyAlignment="1">
      <alignment horizontal="center" vertical="center" wrapText="1"/>
    </xf>
    <xf numFmtId="2" fontId="46" fillId="0" borderId="1" xfId="0" applyNumberFormat="1" applyFont="1" applyBorder="1" applyAlignment="1">
      <alignment horizontal="center" vertical="center" wrapText="1"/>
    </xf>
    <xf numFmtId="1" fontId="46" fillId="0" borderId="1" xfId="0" applyNumberFormat="1" applyFont="1" applyBorder="1" applyAlignment="1">
      <alignment horizontal="center" vertical="center" wrapText="1"/>
    </xf>
    <xf numFmtId="9" fontId="46" fillId="0" borderId="1" xfId="1" applyFont="1" applyFill="1" applyBorder="1" applyAlignment="1" applyProtection="1">
      <alignment horizontal="center" vertical="center" wrapText="1"/>
    </xf>
    <xf numFmtId="0" fontId="19" fillId="0" borderId="1" xfId="0" applyFont="1" applyBorder="1" applyAlignment="1">
      <alignment horizontal="left" vertical="center"/>
    </xf>
    <xf numFmtId="1" fontId="45" fillId="0" borderId="1" xfId="0" applyNumberFormat="1" applyFont="1" applyBorder="1" applyAlignment="1">
      <alignment horizontal="center" vertical="center" wrapText="1"/>
    </xf>
    <xf numFmtId="9" fontId="45" fillId="0" borderId="1" xfId="1" applyFont="1" applyFill="1" applyBorder="1" applyAlignment="1" applyProtection="1">
      <alignment horizontal="center" vertical="center" wrapText="1"/>
    </xf>
    <xf numFmtId="0" fontId="47" fillId="0" borderId="1" xfId="4" applyFont="1" applyBorder="1" applyAlignment="1">
      <alignment vertical="top" wrapText="1"/>
    </xf>
    <xf numFmtId="165" fontId="1" fillId="0" borderId="6" xfId="0" applyNumberFormat="1" applyFont="1" applyBorder="1" applyAlignment="1">
      <alignment horizontal="center" vertical="center" wrapText="1"/>
    </xf>
    <xf numFmtId="0" fontId="1" fillId="0" borderId="1" xfId="0" applyFont="1" applyBorder="1" applyAlignment="1">
      <alignment horizontal="center"/>
    </xf>
    <xf numFmtId="0" fontId="1" fillId="0" borderId="6" xfId="0" applyFont="1" applyBorder="1" applyAlignment="1">
      <alignment horizontal="center" vertical="center"/>
    </xf>
    <xf numFmtId="165" fontId="19" fillId="0" borderId="1" xfId="0" applyNumberFormat="1" applyFont="1" applyBorder="1" applyAlignment="1">
      <alignment horizontal="center" vertical="center" wrapText="1"/>
    </xf>
    <xf numFmtId="2" fontId="19" fillId="0" borderId="1" xfId="0" applyNumberFormat="1" applyFont="1" applyBorder="1" applyAlignment="1">
      <alignment horizontal="center" vertical="center" wrapText="1"/>
    </xf>
    <xf numFmtId="0" fontId="19" fillId="0" borderId="1" xfId="0" applyFont="1" applyBorder="1"/>
    <xf numFmtId="0" fontId="1" fillId="0" borderId="0" xfId="0" applyFont="1" applyAlignment="1">
      <alignment vertical="center" wrapText="1"/>
    </xf>
    <xf numFmtId="165" fontId="1" fillId="0" borderId="1" xfId="0" applyNumberFormat="1" applyFont="1" applyBorder="1" applyAlignment="1">
      <alignment horizontal="center" vertical="center" wrapText="1"/>
    </xf>
    <xf numFmtId="0" fontId="1" fillId="0" borderId="1" xfId="0" applyFont="1" applyBorder="1" applyAlignment="1">
      <alignment vertical="center" wrapText="1"/>
    </xf>
    <xf numFmtId="0" fontId="24" fillId="0" borderId="1" xfId="2" applyFont="1" applyBorder="1" applyAlignment="1">
      <alignment horizontal="justify" vertical="top" wrapText="1"/>
    </xf>
    <xf numFmtId="0" fontId="24" fillId="0" borderId="9" xfId="2" applyFont="1" applyBorder="1" applyAlignment="1">
      <alignment horizontal="justify" vertical="top" wrapText="1"/>
    </xf>
    <xf numFmtId="0" fontId="24" fillId="0" borderId="1" xfId="2" applyFont="1" applyBorder="1" applyAlignment="1">
      <alignment vertical="top" wrapText="1"/>
    </xf>
    <xf numFmtId="0" fontId="30" fillId="14" borderId="1" xfId="2" applyFont="1" applyFill="1" applyBorder="1" applyAlignment="1">
      <alignment horizontal="center" vertical="top" wrapText="1"/>
    </xf>
    <xf numFmtId="0" fontId="24" fillId="14" borderId="1" xfId="2" applyFont="1" applyFill="1" applyBorder="1" applyAlignment="1">
      <alignment horizontal="center" vertical="top" wrapText="1"/>
    </xf>
    <xf numFmtId="0" fontId="24" fillId="14" borderId="1" xfId="2" applyFont="1" applyFill="1" applyBorder="1" applyAlignment="1">
      <alignment horizontal="center" vertical="center" wrapText="1"/>
    </xf>
    <xf numFmtId="0" fontId="19" fillId="0" borderId="1" xfId="2" applyBorder="1" applyAlignment="1">
      <alignment horizontal="center"/>
    </xf>
    <xf numFmtId="0" fontId="19" fillId="0" borderId="1" xfId="2" applyBorder="1" applyAlignment="1">
      <alignment horizontal="center" vertical="center"/>
    </xf>
    <xf numFmtId="0" fontId="19" fillId="0" borderId="0" xfId="2" applyAlignment="1">
      <alignment horizontal="center"/>
    </xf>
    <xf numFmtId="0" fontId="19" fillId="0" borderId="0" xfId="2"/>
    <xf numFmtId="0" fontId="29" fillId="0" borderId="1" xfId="0" applyFont="1" applyBorder="1" applyAlignment="1">
      <alignment horizontal="center" vertical="center" wrapText="1"/>
    </xf>
    <xf numFmtId="165" fontId="34" fillId="10" borderId="1" xfId="0" applyNumberFormat="1" applyFont="1" applyFill="1" applyBorder="1" applyAlignment="1">
      <alignment horizontal="center" vertical="center" wrapText="1"/>
    </xf>
    <xf numFmtId="164" fontId="32" fillId="10" borderId="1" xfId="1" applyNumberFormat="1" applyFont="1" applyFill="1" applyBorder="1" applyAlignment="1" applyProtection="1">
      <alignment horizontal="center" vertical="center" wrapText="1"/>
    </xf>
    <xf numFmtId="1" fontId="19" fillId="0" borderId="1" xfId="0" applyNumberFormat="1" applyFont="1" applyFill="1" applyBorder="1" applyAlignment="1">
      <alignment horizontal="center" vertical="center" wrapText="1"/>
    </xf>
    <xf numFmtId="0" fontId="64" fillId="0" borderId="0" xfId="4" applyFont="1" applyAlignment="1" applyProtection="1">
      <alignment vertical="center"/>
    </xf>
    <xf numFmtId="0" fontId="64" fillId="0" borderId="0" xfId="4" applyFont="1" applyFill="1" applyAlignment="1" applyProtection="1">
      <alignment vertical="center"/>
    </xf>
    <xf numFmtId="0" fontId="45" fillId="0" borderId="0" xfId="4" applyFont="1" applyFill="1" applyAlignment="1" applyProtection="1">
      <alignment vertical="center"/>
    </xf>
    <xf numFmtId="0" fontId="19" fillId="0" borderId="0" xfId="4" applyFont="1" applyFill="1" applyAlignment="1" applyProtection="1">
      <alignment vertical="center"/>
    </xf>
    <xf numFmtId="0" fontId="3" fillId="0" borderId="0" xfId="4" applyAlignment="1">
      <alignment vertical="center"/>
    </xf>
    <xf numFmtId="0" fontId="15" fillId="0" borderId="0" xfId="4" applyFont="1" applyAlignment="1">
      <alignment vertical="center"/>
    </xf>
    <xf numFmtId="0" fontId="63" fillId="0" borderId="0" xfId="6" applyFont="1" applyAlignment="1">
      <alignment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24" fillId="0" borderId="6" xfId="2" applyFont="1" applyBorder="1" applyAlignment="1">
      <alignment horizontal="left" vertical="center" wrapText="1"/>
    </xf>
    <xf numFmtId="0" fontId="24" fillId="0" borderId="9" xfId="2" applyFont="1" applyBorder="1" applyAlignment="1">
      <alignment horizontal="left" vertical="center" wrapText="1"/>
    </xf>
    <xf numFmtId="0" fontId="1" fillId="0" borderId="0" xfId="0" applyFont="1" applyAlignment="1">
      <alignment horizontal="center"/>
    </xf>
    <xf numFmtId="0" fontId="30" fillId="0" borderId="1" xfId="2" applyFont="1" applyBorder="1" applyAlignment="1">
      <alignment horizontal="center" vertical="center" wrapText="1"/>
    </xf>
    <xf numFmtId="0" fontId="30" fillId="0" borderId="1" xfId="2" applyFont="1" applyBorder="1" applyAlignment="1">
      <alignment horizontal="center" vertical="center"/>
    </xf>
    <xf numFmtId="0" fontId="24" fillId="14" borderId="1" xfId="0" applyFont="1" applyFill="1" applyBorder="1" applyAlignment="1">
      <alignment horizontal="center" vertical="center"/>
    </xf>
    <xf numFmtId="0" fontId="55" fillId="0" borderId="33" xfId="2" applyFont="1" applyBorder="1" applyAlignment="1">
      <alignment horizontal="center" vertical="center"/>
    </xf>
    <xf numFmtId="0" fontId="55" fillId="0" borderId="34" xfId="2" applyFont="1" applyBorder="1" applyAlignment="1">
      <alignment horizontal="center" vertical="center"/>
    </xf>
    <xf numFmtId="0" fontId="55" fillId="0" borderId="1" xfId="2" applyFont="1" applyBorder="1" applyAlignment="1">
      <alignment horizontal="center"/>
    </xf>
    <xf numFmtId="0" fontId="55" fillId="0" borderId="1" xfId="2" applyFont="1" applyBorder="1" applyAlignment="1">
      <alignment horizontal="center" vertical="center" wrapText="1"/>
    </xf>
    <xf numFmtId="0" fontId="30" fillId="14" borderId="33" xfId="2" applyFont="1" applyFill="1" applyBorder="1" applyAlignment="1">
      <alignment horizontal="center" vertical="top" wrapText="1"/>
    </xf>
    <xf numFmtId="0" fontId="30" fillId="14" borderId="35" xfId="2" applyFont="1" applyFill="1" applyBorder="1" applyAlignment="1">
      <alignment horizontal="center" vertical="top" wrapText="1"/>
    </xf>
    <xf numFmtId="0" fontId="1" fillId="0" borderId="33" xfId="0" applyFont="1" applyBorder="1" applyAlignment="1">
      <alignment horizontal="center"/>
    </xf>
    <xf numFmtId="0" fontId="1" fillId="0" borderId="35" xfId="0" applyFont="1" applyBorder="1" applyAlignment="1">
      <alignment horizontal="center"/>
    </xf>
    <xf numFmtId="0" fontId="56" fillId="0" borderId="33" xfId="2" applyFont="1" applyBorder="1" applyAlignment="1">
      <alignment horizontal="center" vertical="top" wrapText="1"/>
    </xf>
    <xf numFmtId="0" fontId="56" fillId="0" borderId="34" xfId="2" applyFont="1" applyBorder="1" applyAlignment="1">
      <alignment horizontal="center" vertical="top" wrapText="1"/>
    </xf>
    <xf numFmtId="0" fontId="19" fillId="0" borderId="1" xfId="2" applyBorder="1" applyAlignment="1">
      <alignment horizontal="center"/>
    </xf>
    <xf numFmtId="0" fontId="19" fillId="0" borderId="33" xfId="2" applyBorder="1" applyAlignment="1">
      <alignment horizontal="center"/>
    </xf>
    <xf numFmtId="0" fontId="19" fillId="0" borderId="34" xfId="2" applyBorder="1" applyAlignment="1">
      <alignment horizontal="center"/>
    </xf>
    <xf numFmtId="0" fontId="55" fillId="0" borderId="33" xfId="2" applyFont="1" applyBorder="1" applyAlignment="1">
      <alignment horizontal="center" vertical="center" wrapText="1"/>
    </xf>
    <xf numFmtId="0" fontId="55" fillId="0" borderId="34" xfId="2" applyFont="1" applyBorder="1" applyAlignment="1">
      <alignment horizontal="center" vertical="center" wrapText="1"/>
    </xf>
    <xf numFmtId="0" fontId="55" fillId="0" borderId="35" xfId="2" applyFont="1" applyBorder="1" applyAlignment="1">
      <alignment horizontal="center" vertical="center" wrapText="1"/>
    </xf>
    <xf numFmtId="0" fontId="28" fillId="0" borderId="1" xfId="0" applyFont="1" applyBorder="1" applyAlignment="1">
      <alignment horizontal="center" vertical="center" wrapText="1"/>
    </xf>
    <xf numFmtId="0" fontId="38" fillId="0" borderId="1" xfId="0" applyFont="1" applyBorder="1" applyAlignment="1">
      <alignment horizontal="center" vertical="center" wrapText="1"/>
    </xf>
    <xf numFmtId="0" fontId="27" fillId="10" borderId="1" xfId="0" applyFont="1" applyFill="1" applyBorder="1" applyAlignment="1">
      <alignment horizontal="center" vertical="center" wrapText="1"/>
    </xf>
    <xf numFmtId="0" fontId="35" fillId="12" borderId="1" xfId="0" applyFont="1" applyFill="1" applyBorder="1" applyAlignment="1">
      <alignment horizontal="center" vertical="center" wrapText="1"/>
    </xf>
    <xf numFmtId="0" fontId="28" fillId="0" borderId="1" xfId="0" applyFont="1" applyBorder="1" applyAlignment="1">
      <alignment horizontal="left" vertical="center" wrapText="1"/>
    </xf>
    <xf numFmtId="0" fontId="26" fillId="0" borderId="1" xfId="0" applyFont="1" applyBorder="1" applyAlignment="1">
      <alignment horizontal="center"/>
    </xf>
    <xf numFmtId="0" fontId="26" fillId="0" borderId="33" xfId="0" applyFont="1" applyBorder="1" applyAlignment="1">
      <alignment horizontal="center"/>
    </xf>
    <xf numFmtId="0" fontId="1" fillId="0" borderId="25" xfId="0" applyFont="1" applyBorder="1" applyAlignment="1">
      <alignment horizontal="center"/>
    </xf>
    <xf numFmtId="0" fontId="26" fillId="0" borderId="0" xfId="0" applyFont="1" applyAlignment="1">
      <alignment horizontal="center"/>
    </xf>
    <xf numFmtId="0" fontId="26" fillId="0" borderId="25" xfId="0" applyFont="1" applyBorder="1" applyAlignment="1">
      <alignment horizontal="center"/>
    </xf>
    <xf numFmtId="0" fontId="25" fillId="3" borderId="1" xfId="0" applyFont="1" applyFill="1" applyBorder="1" applyAlignment="1">
      <alignment horizontal="center" vertical="center"/>
    </xf>
    <xf numFmtId="0" fontId="37" fillId="12" borderId="1" xfId="0" applyFont="1" applyFill="1" applyBorder="1" applyAlignment="1">
      <alignment horizontal="center" vertical="center" wrapText="1"/>
    </xf>
    <xf numFmtId="0" fontId="22" fillId="12" borderId="1" xfId="0" applyFont="1" applyFill="1" applyBorder="1" applyAlignment="1">
      <alignment horizontal="center" vertical="center" wrapText="1"/>
    </xf>
    <xf numFmtId="0" fontId="33" fillId="0" borderId="1" xfId="0" applyFont="1" applyBorder="1" applyAlignment="1">
      <alignment horizontal="center" vertical="center"/>
    </xf>
    <xf numFmtId="0" fontId="28" fillId="3" borderId="34" xfId="0" applyFont="1" applyFill="1" applyBorder="1" applyAlignment="1">
      <alignment horizontal="center" vertical="center" wrapText="1"/>
    </xf>
    <xf numFmtId="0" fontId="30" fillId="0" borderId="1" xfId="0" applyFont="1" applyBorder="1" applyAlignment="1">
      <alignment horizontal="center" wrapText="1"/>
    </xf>
    <xf numFmtId="0" fontId="30" fillId="0" borderId="1" xfId="0" applyFont="1" applyBorder="1" applyAlignment="1">
      <alignment horizontal="center"/>
    </xf>
    <xf numFmtId="0" fontId="40" fillId="0" borderId="6" xfId="4" applyFont="1" applyBorder="1" applyAlignment="1">
      <alignment horizontal="center" vertical="center" wrapText="1"/>
    </xf>
    <xf numFmtId="0" fontId="40" fillId="0" borderId="30" xfId="4" applyFont="1" applyBorder="1" applyAlignment="1">
      <alignment horizontal="center" vertical="center" wrapText="1"/>
    </xf>
    <xf numFmtId="0" fontId="40" fillId="0" borderId="9" xfId="4" applyFont="1" applyBorder="1" applyAlignment="1">
      <alignment horizontal="center" vertical="center" wrapText="1"/>
    </xf>
    <xf numFmtId="0" fontId="30" fillId="0" borderId="33" xfId="0" applyFont="1" applyBorder="1" applyAlignment="1">
      <alignment horizontal="center" wrapText="1"/>
    </xf>
    <xf numFmtId="0" fontId="30" fillId="0" borderId="34" xfId="0" applyFont="1" applyBorder="1" applyAlignment="1">
      <alignment horizontal="center"/>
    </xf>
    <xf numFmtId="0" fontId="30" fillId="0" borderId="35" xfId="0" applyFont="1" applyBorder="1" applyAlignment="1">
      <alignment horizontal="center"/>
    </xf>
    <xf numFmtId="0" fontId="24" fillId="0" borderId="1" xfId="0" applyFont="1" applyBorder="1" applyAlignment="1">
      <alignment horizontal="center" vertical="center" wrapText="1"/>
    </xf>
    <xf numFmtId="0" fontId="36" fillId="10" borderId="1" xfId="0" applyFont="1" applyFill="1" applyBorder="1" applyAlignment="1">
      <alignment horizontal="center" vertical="center" wrapText="1"/>
    </xf>
    <xf numFmtId="0" fontId="19" fillId="0" borderId="1" xfId="0" applyFont="1" applyBorder="1" applyAlignment="1">
      <alignment horizontal="left" vertical="center" wrapText="1"/>
    </xf>
    <xf numFmtId="165" fontId="1" fillId="0" borderId="6" xfId="0" applyNumberFormat="1" applyFont="1" applyBorder="1" applyAlignment="1">
      <alignment horizontal="center" vertical="center"/>
    </xf>
    <xf numFmtId="165" fontId="1" fillId="0" borderId="30" xfId="0" applyNumberFormat="1" applyFont="1" applyBorder="1" applyAlignment="1">
      <alignment horizontal="center" vertical="center"/>
    </xf>
    <xf numFmtId="165" fontId="1" fillId="0" borderId="9" xfId="0" applyNumberFormat="1" applyFont="1" applyBorder="1" applyAlignment="1">
      <alignment horizontal="center" vertical="center"/>
    </xf>
    <xf numFmtId="0" fontId="1" fillId="0" borderId="6"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9" xfId="0" applyFont="1" applyBorder="1" applyAlignment="1">
      <alignment horizontal="center" vertical="center" wrapText="1"/>
    </xf>
    <xf numFmtId="0" fontId="43" fillId="0" borderId="36" xfId="0" applyFont="1" applyBorder="1" applyAlignment="1">
      <alignment horizontal="center" vertical="center" wrapText="1"/>
    </xf>
    <xf numFmtId="0" fontId="43" fillId="0" borderId="37" xfId="0" applyFont="1" applyBorder="1" applyAlignment="1">
      <alignment horizontal="center" vertical="center" wrapText="1"/>
    </xf>
    <xf numFmtId="0" fontId="34" fillId="0" borderId="0" xfId="0" applyFont="1" applyAlignment="1">
      <alignment horizontal="center" wrapText="1"/>
    </xf>
    <xf numFmtId="0" fontId="41" fillId="11" borderId="33" xfId="0" applyFont="1" applyFill="1" applyBorder="1" applyAlignment="1">
      <alignment horizontal="center" vertical="center"/>
    </xf>
    <xf numFmtId="0" fontId="41" fillId="11" borderId="34" xfId="0" applyFont="1" applyFill="1" applyBorder="1" applyAlignment="1">
      <alignment horizontal="center" vertical="center"/>
    </xf>
    <xf numFmtId="0" fontId="41" fillId="11" borderId="35" xfId="0" applyFont="1" applyFill="1" applyBorder="1" applyAlignment="1">
      <alignment horizontal="center" vertical="center"/>
    </xf>
    <xf numFmtId="0" fontId="19" fillId="0" borderId="1" xfId="4" applyFont="1" applyBorder="1" applyAlignment="1">
      <alignment vertical="top" wrapText="1"/>
    </xf>
    <xf numFmtId="0" fontId="1" fillId="0" borderId="6" xfId="0" applyFont="1" applyBorder="1" applyAlignment="1">
      <alignment horizontal="center"/>
    </xf>
    <xf numFmtId="0" fontId="1" fillId="0" borderId="30" xfId="0" applyFont="1" applyBorder="1" applyAlignment="1">
      <alignment horizontal="center"/>
    </xf>
    <xf numFmtId="0" fontId="1" fillId="0" borderId="9" xfId="0" applyFont="1" applyBorder="1" applyAlignment="1">
      <alignment horizontal="center"/>
    </xf>
    <xf numFmtId="0" fontId="43" fillId="0" borderId="38" xfId="0" applyFont="1" applyBorder="1" applyAlignment="1">
      <alignment horizontal="center" vertical="top" wrapText="1"/>
    </xf>
    <xf numFmtId="0" fontId="43" fillId="0" borderId="37" xfId="0" applyFont="1" applyBorder="1" applyAlignment="1">
      <alignment horizontal="center" vertical="top" wrapText="1"/>
    </xf>
    <xf numFmtId="0" fontId="20" fillId="0" borderId="1" xfId="0" applyFont="1" applyBorder="1" applyAlignment="1">
      <alignment horizontal="center" wrapText="1"/>
    </xf>
    <xf numFmtId="0" fontId="28" fillId="0" borderId="37" xfId="0" applyFont="1" applyBorder="1" applyAlignment="1">
      <alignment horizontal="left" vertical="center" wrapText="1"/>
    </xf>
    <xf numFmtId="0" fontId="41" fillId="11" borderId="36" xfId="0" applyFont="1" applyFill="1" applyBorder="1" applyAlignment="1">
      <alignment horizontal="center" vertical="center"/>
    </xf>
    <xf numFmtId="0" fontId="41" fillId="11" borderId="37" xfId="0" applyFont="1" applyFill="1" applyBorder="1" applyAlignment="1">
      <alignment horizontal="center" vertical="center"/>
    </xf>
    <xf numFmtId="165" fontId="1" fillId="0" borderId="1" xfId="0" applyNumberFormat="1" applyFont="1" applyBorder="1" applyAlignment="1">
      <alignment horizontal="center" vertical="center"/>
    </xf>
    <xf numFmtId="165" fontId="1" fillId="13" borderId="6" xfId="0" applyNumberFormat="1" applyFont="1" applyFill="1" applyBorder="1" applyAlignment="1">
      <alignment horizontal="center" vertical="center"/>
    </xf>
    <xf numFmtId="165" fontId="1" fillId="13" borderId="30" xfId="0" applyNumberFormat="1" applyFont="1" applyFill="1" applyBorder="1" applyAlignment="1">
      <alignment horizontal="center" vertical="center"/>
    </xf>
    <xf numFmtId="0" fontId="43" fillId="0" borderId="38" xfId="0" applyFont="1" applyBorder="1" applyAlignment="1">
      <alignment horizontal="center" wrapText="1"/>
    </xf>
    <xf numFmtId="0" fontId="43" fillId="0" borderId="37" xfId="0" applyFont="1" applyBorder="1" applyAlignment="1">
      <alignment horizontal="center" wrapText="1"/>
    </xf>
    <xf numFmtId="0" fontId="20" fillId="0" borderId="0" xfId="0" applyFont="1" applyAlignment="1">
      <alignment horizontal="center" wrapText="1"/>
    </xf>
    <xf numFmtId="0" fontId="41" fillId="11" borderId="36" xfId="0" applyFont="1" applyFill="1" applyBorder="1" applyAlignment="1">
      <alignment horizontal="center"/>
    </xf>
    <xf numFmtId="0" fontId="41" fillId="11" borderId="37" xfId="0" applyFont="1" applyFill="1" applyBorder="1" applyAlignment="1">
      <alignment horizontal="center"/>
    </xf>
    <xf numFmtId="0" fontId="1" fillId="0" borderId="6" xfId="0" applyFont="1" applyBorder="1" applyAlignment="1">
      <alignment horizontal="center" vertical="center"/>
    </xf>
    <xf numFmtId="0" fontId="1" fillId="0" borderId="9" xfId="0" applyFont="1" applyBorder="1" applyAlignment="1">
      <alignment horizontal="center" vertical="center"/>
    </xf>
    <xf numFmtId="0" fontId="42" fillId="0" borderId="1" xfId="0" applyFont="1" applyBorder="1" applyAlignment="1">
      <alignment horizontal="center" vertical="center" wrapText="1"/>
    </xf>
    <xf numFmtId="0" fontId="1" fillId="13" borderId="1" xfId="0" applyFont="1" applyFill="1" applyBorder="1" applyAlignment="1">
      <alignment horizontal="center" vertical="center"/>
    </xf>
    <xf numFmtId="0" fontId="1" fillId="0" borderId="1" xfId="0" applyFont="1" applyBorder="1" applyAlignment="1">
      <alignment horizontal="center" vertical="center" wrapText="1"/>
    </xf>
    <xf numFmtId="0" fontId="1" fillId="0" borderId="1" xfId="0" applyFont="1" applyBorder="1" applyAlignment="1">
      <alignment vertical="center"/>
    </xf>
    <xf numFmtId="0" fontId="1" fillId="0" borderId="0" xfId="0" applyFont="1" applyAlignment="1">
      <alignment horizontal="center" wrapText="1"/>
    </xf>
    <xf numFmtId="0" fontId="33" fillId="0" borderId="38" xfId="0" applyFont="1" applyBorder="1" applyAlignment="1">
      <alignment horizontal="center" wrapText="1"/>
    </xf>
    <xf numFmtId="0" fontId="33" fillId="0" borderId="37" xfId="0" applyFont="1" applyBorder="1" applyAlignment="1">
      <alignment horizontal="center" wrapText="1"/>
    </xf>
    <xf numFmtId="0" fontId="1" fillId="0" borderId="6" xfId="0" applyFont="1" applyBorder="1" applyAlignment="1">
      <alignment vertical="center"/>
    </xf>
    <xf numFmtId="0" fontId="1" fillId="0" borderId="30" xfId="0" applyFont="1" applyBorder="1" applyAlignment="1">
      <alignment vertical="center"/>
    </xf>
    <xf numFmtId="0" fontId="19" fillId="0" borderId="1" xfId="4" applyFont="1" applyBorder="1" applyAlignment="1">
      <alignment horizontal="center" vertical="center" wrapText="1"/>
    </xf>
    <xf numFmtId="165" fontId="1" fillId="0" borderId="6" xfId="0" applyNumberFormat="1" applyFont="1" applyBorder="1" applyAlignment="1">
      <alignment horizontal="center" vertical="center" wrapText="1"/>
    </xf>
    <xf numFmtId="165" fontId="1" fillId="0" borderId="30" xfId="0" applyNumberFormat="1" applyFont="1" applyBorder="1" applyAlignment="1">
      <alignment horizontal="center" vertical="center" wrapText="1"/>
    </xf>
    <xf numFmtId="0" fontId="1" fillId="0" borderId="30" xfId="0" applyFont="1" applyBorder="1" applyAlignment="1">
      <alignment horizontal="center" vertical="center"/>
    </xf>
    <xf numFmtId="0" fontId="43" fillId="0" borderId="0" xfId="0" applyFont="1" applyAlignment="1">
      <alignment horizontal="center" wrapText="1"/>
    </xf>
    <xf numFmtId="0" fontId="1" fillId="0" borderId="1" xfId="0" applyFont="1" applyBorder="1" applyAlignment="1">
      <alignment horizontal="center"/>
    </xf>
    <xf numFmtId="165" fontId="1" fillId="0" borderId="1" xfId="0" applyNumberFormat="1" applyFont="1" applyBorder="1" applyAlignment="1">
      <alignment horizontal="center" vertical="center" wrapText="1"/>
    </xf>
    <xf numFmtId="0" fontId="1" fillId="0" borderId="1" xfId="0" applyFont="1" applyBorder="1" applyAlignment="1">
      <alignment horizontal="center" vertical="center"/>
    </xf>
    <xf numFmtId="0" fontId="33" fillId="0" borderId="38" xfId="0" applyFont="1" applyBorder="1" applyAlignment="1">
      <alignment horizontal="center" vertical="center" wrapText="1"/>
    </xf>
    <xf numFmtId="0" fontId="33" fillId="0" borderId="37" xfId="0" applyFont="1" applyBorder="1" applyAlignment="1">
      <alignment horizontal="center" vertical="center" wrapText="1"/>
    </xf>
    <xf numFmtId="0" fontId="19" fillId="0" borderId="6" xfId="4" applyFont="1" applyBorder="1" applyAlignment="1">
      <alignment horizontal="left" vertical="top" wrapText="1"/>
    </xf>
    <xf numFmtId="0" fontId="19" fillId="0" borderId="9" xfId="4" applyFont="1" applyBorder="1" applyAlignment="1">
      <alignment horizontal="left" vertical="top" wrapText="1"/>
    </xf>
    <xf numFmtId="165" fontId="1" fillId="0" borderId="9" xfId="0" applyNumberFormat="1" applyFont="1" applyBorder="1" applyAlignment="1">
      <alignment horizontal="center" vertical="center" wrapText="1"/>
    </xf>
    <xf numFmtId="0" fontId="54" fillId="0" borderId="38" xfId="0" applyFont="1" applyBorder="1" applyAlignment="1">
      <alignment horizontal="center" vertical="center" wrapText="1"/>
    </xf>
    <xf numFmtId="0" fontId="54" fillId="0" borderId="37" xfId="0" applyFont="1" applyBorder="1" applyAlignment="1">
      <alignment horizontal="center" vertical="center" wrapText="1"/>
    </xf>
    <xf numFmtId="0" fontId="19" fillId="0" borderId="6" xfId="4" applyFont="1" applyBorder="1" applyAlignment="1">
      <alignment horizontal="left" vertical="center" wrapText="1"/>
    </xf>
    <xf numFmtId="0" fontId="19" fillId="0" borderId="30" xfId="4" applyFont="1" applyBorder="1" applyAlignment="1">
      <alignment horizontal="left" vertical="center" wrapText="1"/>
    </xf>
    <xf numFmtId="0" fontId="19" fillId="0" borderId="9" xfId="4" applyFont="1" applyBorder="1" applyAlignment="1">
      <alignment horizontal="left" vertical="center" wrapText="1"/>
    </xf>
    <xf numFmtId="0" fontId="61" fillId="11" borderId="4" xfId="4" applyFont="1" applyFill="1" applyBorder="1" applyAlignment="1">
      <alignment horizontal="center" vertical="center"/>
    </xf>
    <xf numFmtId="0" fontId="61" fillId="11" borderId="5" xfId="4" applyFont="1" applyFill="1" applyBorder="1" applyAlignment="1">
      <alignment horizontal="center" vertical="center"/>
    </xf>
    <xf numFmtId="0" fontId="61" fillId="11" borderId="2" xfId="4" applyFont="1" applyFill="1" applyBorder="1" applyAlignment="1">
      <alignment horizontal="center" vertical="center"/>
    </xf>
    <xf numFmtId="0" fontId="68" fillId="10" borderId="4" xfId="4" applyFont="1" applyFill="1" applyBorder="1" applyAlignment="1">
      <alignment horizontal="center" vertical="center"/>
    </xf>
    <xf numFmtId="0" fontId="68" fillId="10" borderId="5" xfId="4" applyFont="1" applyFill="1" applyBorder="1" applyAlignment="1">
      <alignment horizontal="center" vertical="center"/>
    </xf>
    <xf numFmtId="0" fontId="68" fillId="10" borderId="2" xfId="4" applyFont="1" applyFill="1" applyBorder="1" applyAlignment="1">
      <alignment horizontal="center" vertical="center"/>
    </xf>
    <xf numFmtId="49" fontId="64" fillId="0" borderId="4" xfId="4" applyNumberFormat="1" applyFont="1" applyBorder="1" applyAlignment="1">
      <alignment horizontal="center" vertical="center"/>
    </xf>
    <xf numFmtId="49" fontId="64" fillId="0" borderId="5" xfId="4" applyNumberFormat="1" applyFont="1" applyBorder="1" applyAlignment="1">
      <alignment horizontal="center" vertical="center"/>
    </xf>
    <xf numFmtId="0" fontId="65" fillId="0" borderId="4" xfId="4" applyFont="1" applyBorder="1" applyAlignment="1">
      <alignment horizontal="left" vertical="center" wrapText="1" indent="1"/>
    </xf>
    <xf numFmtId="0" fontId="64" fillId="0" borderId="5" xfId="4" applyFont="1" applyBorder="1" applyAlignment="1">
      <alignment horizontal="left" vertical="center" wrapText="1" indent="1"/>
    </xf>
    <xf numFmtId="0" fontId="64" fillId="0" borderId="2" xfId="4" applyFont="1" applyBorder="1" applyAlignment="1">
      <alignment horizontal="left" vertical="center" wrapText="1" indent="1"/>
    </xf>
    <xf numFmtId="14" fontId="64" fillId="0" borderId="4" xfId="4" applyNumberFormat="1" applyFont="1" applyFill="1" applyBorder="1" applyAlignment="1">
      <alignment horizontal="center" vertical="center"/>
    </xf>
    <xf numFmtId="14" fontId="64" fillId="0" borderId="5" xfId="4" applyNumberFormat="1" applyFont="1" applyFill="1" applyBorder="1" applyAlignment="1">
      <alignment horizontal="center" vertical="center"/>
    </xf>
    <xf numFmtId="14" fontId="64" fillId="0" borderId="2" xfId="4" applyNumberFormat="1" applyFont="1" applyFill="1" applyBorder="1" applyAlignment="1">
      <alignment horizontal="center" vertical="center"/>
    </xf>
    <xf numFmtId="0" fontId="64" fillId="0" borderId="4" xfId="4" applyFont="1" applyFill="1" applyBorder="1" applyAlignment="1">
      <alignment horizontal="left" vertical="center" wrapText="1" indent="1"/>
    </xf>
    <xf numFmtId="0" fontId="65" fillId="0" borderId="5" xfId="4" applyFont="1" applyFill="1" applyBorder="1" applyAlignment="1">
      <alignment horizontal="left" vertical="center" wrapText="1" indent="1"/>
    </xf>
    <xf numFmtId="0" fontId="65" fillId="0" borderId="2" xfId="4" applyFont="1" applyFill="1" applyBorder="1" applyAlignment="1">
      <alignment horizontal="left" vertical="center" wrapText="1" indent="1"/>
    </xf>
    <xf numFmtId="0" fontId="67" fillId="0" borderId="8" xfId="4" applyFont="1" applyFill="1" applyBorder="1" applyAlignment="1" applyProtection="1">
      <alignment horizontal="center" vertical="center"/>
    </xf>
    <xf numFmtId="0" fontId="64" fillId="0" borderId="8" xfId="4" applyFont="1" applyBorder="1" applyAlignment="1" applyProtection="1">
      <alignment horizontal="center" vertical="center"/>
    </xf>
    <xf numFmtId="0" fontId="32" fillId="0" borderId="11" xfId="4" applyFont="1" applyBorder="1" applyAlignment="1" applyProtection="1">
      <alignment horizontal="center" vertical="center"/>
    </xf>
    <xf numFmtId="0" fontId="32" fillId="0" borderId="10" xfId="4" applyFont="1" applyBorder="1" applyAlignment="1" applyProtection="1">
      <alignment horizontal="center" vertical="center"/>
    </xf>
    <xf numFmtId="0" fontId="32" fillId="0" borderId="12" xfId="4" applyFont="1" applyBorder="1" applyAlignment="1" applyProtection="1">
      <alignment horizontal="center" vertical="center"/>
    </xf>
    <xf numFmtId="0" fontId="32" fillId="0" borderId="3" xfId="4" applyFont="1" applyBorder="1" applyAlignment="1" applyProtection="1">
      <alignment horizontal="center" vertical="center"/>
    </xf>
    <xf numFmtId="0" fontId="32" fillId="0" borderId="16" xfId="4" applyFont="1" applyBorder="1" applyAlignment="1" applyProtection="1">
      <alignment horizontal="center" vertical="center"/>
    </xf>
    <xf numFmtId="0" fontId="32" fillId="0" borderId="7" xfId="4" applyFont="1" applyBorder="1" applyAlignment="1" applyProtection="1">
      <alignment horizontal="center" vertical="center"/>
    </xf>
    <xf numFmtId="0" fontId="65" fillId="0" borderId="4" xfId="4" applyFont="1" applyFill="1" applyBorder="1" applyAlignment="1" applyProtection="1">
      <alignment vertical="center"/>
    </xf>
    <xf numFmtId="0" fontId="65" fillId="0" borderId="2" xfId="4" applyFont="1" applyFill="1" applyBorder="1" applyAlignment="1" applyProtection="1">
      <alignment vertical="center"/>
    </xf>
    <xf numFmtId="0" fontId="31" fillId="11" borderId="11" xfId="4" applyFont="1" applyFill="1" applyBorder="1" applyAlignment="1" applyProtection="1">
      <alignment horizontal="center" vertical="center"/>
    </xf>
    <xf numFmtId="0" fontId="31" fillId="11" borderId="10" xfId="4" applyFont="1" applyFill="1" applyBorder="1" applyAlignment="1" applyProtection="1">
      <alignment horizontal="center" vertical="center"/>
    </xf>
    <xf numFmtId="0" fontId="31" fillId="11" borderId="12" xfId="4" applyFont="1" applyFill="1" applyBorder="1" applyAlignment="1" applyProtection="1">
      <alignment horizontal="center" vertical="center"/>
    </xf>
    <xf numFmtId="0" fontId="31" fillId="11" borderId="3" xfId="4" applyFont="1" applyFill="1" applyBorder="1" applyAlignment="1" applyProtection="1">
      <alignment horizontal="center" vertical="center"/>
    </xf>
    <xf numFmtId="0" fontId="31" fillId="11" borderId="16" xfId="4" applyFont="1" applyFill="1" applyBorder="1" applyAlignment="1" applyProtection="1">
      <alignment horizontal="center" vertical="center"/>
    </xf>
    <xf numFmtId="0" fontId="31" fillId="11" borderId="7" xfId="4" applyFont="1" applyFill="1" applyBorder="1" applyAlignment="1" applyProtection="1">
      <alignment horizontal="center" vertical="center"/>
    </xf>
    <xf numFmtId="0" fontId="66" fillId="0" borderId="8" xfId="4" applyFont="1" applyFill="1" applyBorder="1" applyAlignment="1" applyProtection="1">
      <alignment horizontal="center" vertical="center"/>
    </xf>
    <xf numFmtId="9" fontId="0" fillId="2" borderId="4" xfId="1" applyFont="1" applyFill="1" applyBorder="1" applyAlignment="1">
      <alignment horizontal="center"/>
    </xf>
    <xf numFmtId="9" fontId="0" fillId="2" borderId="5" xfId="1" applyFont="1" applyFill="1" applyBorder="1" applyAlignment="1">
      <alignment horizontal="center"/>
    </xf>
    <xf numFmtId="9" fontId="0" fillId="2" borderId="2" xfId="1" applyFont="1" applyFill="1" applyBorder="1" applyAlignment="1">
      <alignment horizontal="center"/>
    </xf>
    <xf numFmtId="0" fontId="9" fillId="2" borderId="11" xfId="0" applyFont="1" applyFill="1" applyBorder="1" applyAlignment="1">
      <alignment horizontal="center"/>
    </xf>
    <xf numFmtId="0" fontId="9" fillId="2" borderId="10" xfId="0" applyFont="1" applyFill="1" applyBorder="1" applyAlignment="1">
      <alignment horizontal="center"/>
    </xf>
    <xf numFmtId="0" fontId="9" fillId="2" borderId="12" xfId="0" applyFont="1" applyFill="1" applyBorder="1" applyAlignment="1">
      <alignment horizontal="center"/>
    </xf>
    <xf numFmtId="0" fontId="9" fillId="2" borderId="14" xfId="0" applyFont="1" applyFill="1" applyBorder="1" applyAlignment="1">
      <alignment horizontal="center"/>
    </xf>
    <xf numFmtId="0" fontId="9" fillId="2" borderId="0" xfId="0" applyFont="1" applyFill="1" applyAlignment="1">
      <alignment horizontal="center"/>
    </xf>
    <xf numFmtId="0" fontId="9" fillId="2" borderId="15" xfId="0" applyFont="1" applyFill="1" applyBorder="1" applyAlignment="1">
      <alignment horizontal="center"/>
    </xf>
    <xf numFmtId="0" fontId="9" fillId="2" borderId="3" xfId="0" applyFont="1" applyFill="1" applyBorder="1" applyAlignment="1">
      <alignment horizontal="center"/>
    </xf>
    <xf numFmtId="0" fontId="9" fillId="2" borderId="16" xfId="0" applyFont="1" applyFill="1" applyBorder="1" applyAlignment="1">
      <alignment horizontal="center"/>
    </xf>
    <xf numFmtId="0" fontId="9" fillId="2" borderId="7" xfId="0" applyFont="1" applyFill="1" applyBorder="1" applyAlignment="1">
      <alignment horizontal="center"/>
    </xf>
    <xf numFmtId="0" fontId="7" fillId="0" borderId="9" xfId="0" applyFont="1" applyBorder="1" applyAlignment="1">
      <alignment horizontal="left" vertical="center" wrapText="1"/>
    </xf>
    <xf numFmtId="0" fontId="7" fillId="0" borderId="1" xfId="0" applyFont="1" applyBorder="1" applyAlignment="1">
      <alignment horizontal="left" vertical="center" wrapText="1"/>
    </xf>
    <xf numFmtId="0" fontId="4" fillId="0" borderId="3" xfId="0" applyFont="1" applyBorder="1" applyAlignment="1">
      <alignment horizontal="right" vertical="center" wrapText="1"/>
    </xf>
    <xf numFmtId="0" fontId="4" fillId="0" borderId="7" xfId="0" applyFont="1" applyBorder="1" applyAlignment="1">
      <alignment horizontal="right" vertical="center" wrapText="1"/>
    </xf>
    <xf numFmtId="0" fontId="16" fillId="2" borderId="0" xfId="0" applyFont="1" applyFill="1" applyAlignment="1">
      <alignment horizontal="center"/>
    </xf>
    <xf numFmtId="0" fontId="18" fillId="0" borderId="17" xfId="0" applyFont="1" applyBorder="1" applyAlignment="1">
      <alignment horizontal="left" vertical="center" wrapText="1"/>
    </xf>
    <xf numFmtId="0" fontId="18" fillId="0" borderId="20" xfId="0" applyFont="1" applyBorder="1" applyAlignment="1">
      <alignment horizontal="left" vertical="center" wrapText="1"/>
    </xf>
    <xf numFmtId="0" fontId="18" fillId="0" borderId="22" xfId="0" applyFont="1" applyBorder="1" applyAlignment="1">
      <alignment horizontal="left" vertical="center" wrapText="1"/>
    </xf>
    <xf numFmtId="0" fontId="4" fillId="0" borderId="4" xfId="0" applyFont="1" applyBorder="1" applyAlignment="1">
      <alignment horizontal="right" vertical="center" wrapText="1"/>
    </xf>
    <xf numFmtId="0" fontId="4" fillId="0" borderId="2" xfId="0" applyFont="1" applyBorder="1" applyAlignment="1">
      <alignment horizontal="right" vertical="center" wrapText="1"/>
    </xf>
    <xf numFmtId="9" fontId="0" fillId="8" borderId="25" xfId="1" applyFont="1" applyFill="1" applyBorder="1" applyAlignment="1">
      <alignment horizontal="center"/>
    </xf>
    <xf numFmtId="9" fontId="0" fillId="8" borderId="0" xfId="1" applyFont="1" applyFill="1" applyBorder="1" applyAlignment="1">
      <alignment horizontal="center"/>
    </xf>
    <xf numFmtId="0" fontId="15" fillId="9" borderId="0" xfId="0" applyFont="1" applyFill="1" applyAlignment="1">
      <alignment horizontal="center"/>
    </xf>
    <xf numFmtId="9" fontId="0" fillId="8" borderId="4" xfId="1" applyFont="1" applyFill="1" applyBorder="1" applyAlignment="1">
      <alignment horizontal="center"/>
    </xf>
    <xf numFmtId="9" fontId="0" fillId="8" borderId="5" xfId="1" applyFont="1" applyFill="1" applyBorder="1" applyAlignment="1">
      <alignment horizontal="center"/>
    </xf>
    <xf numFmtId="9" fontId="0" fillId="8" borderId="2" xfId="1" applyFont="1" applyFill="1" applyBorder="1" applyAlignment="1">
      <alignment horizontal="center"/>
    </xf>
    <xf numFmtId="0" fontId="0" fillId="9" borderId="0" xfId="0" applyFill="1" applyAlignment="1">
      <alignment horizontal="center"/>
    </xf>
    <xf numFmtId="9" fontId="0" fillId="8" borderId="5" xfId="1" applyFont="1" applyFill="1" applyBorder="1" applyAlignment="1">
      <alignment horizontal="center" vertical="center"/>
    </xf>
    <xf numFmtId="9" fontId="0" fillId="8" borderId="2" xfId="1" applyFont="1" applyFill="1" applyBorder="1" applyAlignment="1">
      <alignment horizontal="center" vertical="center"/>
    </xf>
    <xf numFmtId="9" fontId="14" fillId="2" borderId="25" xfId="1" applyFont="1" applyFill="1" applyBorder="1" applyAlignment="1">
      <alignment horizontal="center"/>
    </xf>
    <xf numFmtId="9" fontId="14" fillId="2" borderId="0" xfId="1" applyFont="1" applyFill="1" applyBorder="1" applyAlignment="1">
      <alignment horizontal="center"/>
    </xf>
    <xf numFmtId="0" fontId="15" fillId="0" borderId="0" xfId="0" applyFont="1" applyAlignment="1">
      <alignment horizontal="center"/>
    </xf>
    <xf numFmtId="0" fontId="0" fillId="0" borderId="0" xfId="0" applyAlignment="1">
      <alignment horizontal="center"/>
    </xf>
    <xf numFmtId="0" fontId="18" fillId="0" borderId="31" xfId="0" applyFont="1" applyBorder="1" applyAlignment="1">
      <alignment horizontal="left" vertical="center" wrapText="1"/>
    </xf>
    <xf numFmtId="0" fontId="18" fillId="0" borderId="32" xfId="0" applyFont="1" applyBorder="1" applyAlignment="1">
      <alignment horizontal="left" vertical="center" wrapText="1"/>
    </xf>
    <xf numFmtId="0" fontId="18" fillId="0" borderId="13" xfId="0" applyFont="1" applyBorder="1" applyAlignment="1">
      <alignment horizontal="left" vertical="center" wrapText="1"/>
    </xf>
    <xf numFmtId="9" fontId="0" fillId="8" borderId="33" xfId="1" applyFont="1" applyFill="1" applyBorder="1" applyAlignment="1">
      <alignment horizontal="center"/>
    </xf>
    <xf numFmtId="9" fontId="0" fillId="8" borderId="34" xfId="1" applyFont="1" applyFill="1" applyBorder="1" applyAlignment="1">
      <alignment horizontal="center"/>
    </xf>
    <xf numFmtId="0" fontId="15" fillId="5" borderId="11" xfId="0" applyFont="1" applyFill="1" applyBorder="1" applyAlignment="1">
      <alignment horizontal="center"/>
    </xf>
    <xf numFmtId="0" fontId="15" fillId="5" borderId="10" xfId="0" applyFont="1" applyFill="1" applyBorder="1" applyAlignment="1">
      <alignment horizontal="center"/>
    </xf>
    <xf numFmtId="0" fontId="15" fillId="5" borderId="12" xfId="0" applyFont="1" applyFill="1" applyBorder="1" applyAlignment="1">
      <alignment horizontal="center"/>
    </xf>
    <xf numFmtId="0" fontId="15" fillId="5" borderId="14" xfId="0" applyFont="1" applyFill="1" applyBorder="1" applyAlignment="1">
      <alignment horizontal="center"/>
    </xf>
    <xf numFmtId="0" fontId="15" fillId="5" borderId="0" xfId="0" applyFont="1" applyFill="1" applyAlignment="1">
      <alignment horizontal="center"/>
    </xf>
    <xf numFmtId="0" fontId="15" fillId="5" borderId="15" xfId="0" applyFont="1" applyFill="1" applyBorder="1" applyAlignment="1">
      <alignment horizontal="center"/>
    </xf>
    <xf numFmtId="0" fontId="15" fillId="5" borderId="3" xfId="0" applyFont="1" applyFill="1" applyBorder="1" applyAlignment="1">
      <alignment horizontal="center"/>
    </xf>
    <xf numFmtId="0" fontId="15" fillId="5" borderId="16" xfId="0" applyFont="1" applyFill="1" applyBorder="1" applyAlignment="1">
      <alignment horizontal="center"/>
    </xf>
    <xf numFmtId="0" fontId="15" fillId="5" borderId="7" xfId="0" applyFont="1" applyFill="1" applyBorder="1" applyAlignment="1">
      <alignment horizontal="center"/>
    </xf>
    <xf numFmtId="0" fontId="27" fillId="0" borderId="4" xfId="0" applyFont="1" applyBorder="1" applyAlignment="1">
      <alignment horizontal="center" vertical="center"/>
    </xf>
    <xf numFmtId="0" fontId="27" fillId="0" borderId="5" xfId="0" applyFont="1" applyBorder="1" applyAlignment="1">
      <alignment horizontal="center" vertical="center"/>
    </xf>
    <xf numFmtId="0" fontId="27" fillId="0" borderId="2" xfId="0" applyFont="1" applyBorder="1" applyAlignment="1">
      <alignment horizontal="center" vertical="center"/>
    </xf>
    <xf numFmtId="0" fontId="23" fillId="12" borderId="4" xfId="0" applyFont="1" applyFill="1" applyBorder="1" applyAlignment="1">
      <alignment horizontal="center" vertical="center"/>
    </xf>
    <xf numFmtId="0" fontId="23" fillId="12" borderId="5" xfId="0" applyFont="1" applyFill="1" applyBorder="1" applyAlignment="1">
      <alignment horizontal="center" vertical="center"/>
    </xf>
    <xf numFmtId="0" fontId="23" fillId="12" borderId="2" xfId="0" applyFont="1" applyFill="1" applyBorder="1" applyAlignment="1">
      <alignment horizontal="center" vertical="center"/>
    </xf>
    <xf numFmtId="0" fontId="32" fillId="0" borderId="4" xfId="0" applyFont="1" applyFill="1" applyBorder="1" applyAlignment="1">
      <alignment vertical="center"/>
    </xf>
    <xf numFmtId="0" fontId="32" fillId="0" borderId="5" xfId="0" applyFont="1" applyFill="1" applyBorder="1" applyAlignment="1">
      <alignment vertical="center"/>
    </xf>
    <xf numFmtId="0" fontId="32" fillId="0" borderId="2" xfId="0" applyFont="1" applyFill="1" applyBorder="1" applyAlignment="1">
      <alignment vertical="center"/>
    </xf>
    <xf numFmtId="0" fontId="21" fillId="0" borderId="4" xfId="0" applyFont="1" applyFill="1" applyBorder="1" applyAlignment="1">
      <alignment horizontal="center" vertical="center"/>
    </xf>
    <xf numFmtId="0" fontId="21" fillId="0" borderId="5" xfId="0" applyFont="1" applyFill="1" applyBorder="1" applyAlignment="1">
      <alignment horizontal="center" vertical="center"/>
    </xf>
    <xf numFmtId="0" fontId="21" fillId="0" borderId="2" xfId="0" applyFont="1" applyFill="1" applyBorder="1" applyAlignment="1">
      <alignment horizontal="center" vertical="center"/>
    </xf>
    <xf numFmtId="49" fontId="21" fillId="0" borderId="4" xfId="0" applyNumberFormat="1" applyFont="1" applyFill="1" applyBorder="1" applyAlignment="1">
      <alignment horizontal="center" vertical="center"/>
    </xf>
    <xf numFmtId="49" fontId="21" fillId="0" borderId="5" xfId="0" applyNumberFormat="1" applyFont="1" applyFill="1" applyBorder="1" applyAlignment="1">
      <alignment horizontal="center" vertical="center"/>
    </xf>
    <xf numFmtId="49" fontId="21" fillId="0" borderId="2" xfId="0" applyNumberFormat="1" applyFont="1" applyFill="1" applyBorder="1" applyAlignment="1">
      <alignment horizontal="center" vertical="center"/>
    </xf>
    <xf numFmtId="14" fontId="21" fillId="0" borderId="4" xfId="0" applyNumberFormat="1" applyFont="1" applyFill="1" applyBorder="1" applyAlignment="1">
      <alignment horizontal="center" vertical="center"/>
    </xf>
    <xf numFmtId="0" fontId="32" fillId="0" borderId="11" xfId="0" applyFont="1" applyFill="1" applyBorder="1" applyAlignment="1">
      <alignment vertical="center"/>
    </xf>
    <xf numFmtId="0" fontId="32" fillId="0" borderId="10" xfId="0" applyFont="1" applyFill="1" applyBorder="1" applyAlignment="1">
      <alignment vertical="center"/>
    </xf>
    <xf numFmtId="0" fontId="32" fillId="0" borderId="12" xfId="0" applyFont="1" applyFill="1" applyBorder="1" applyAlignment="1">
      <alignment vertical="center"/>
    </xf>
    <xf numFmtId="0" fontId="21" fillId="0" borderId="11" xfId="0" applyFont="1" applyFill="1" applyBorder="1" applyAlignment="1">
      <alignment horizontal="center" vertical="center"/>
    </xf>
    <xf numFmtId="0" fontId="21" fillId="0" borderId="10" xfId="0" applyFont="1" applyFill="1" applyBorder="1" applyAlignment="1">
      <alignment horizontal="center" vertical="center"/>
    </xf>
    <xf numFmtId="0" fontId="21" fillId="0" borderId="12" xfId="0" applyFont="1" applyFill="1" applyBorder="1" applyAlignment="1">
      <alignment horizontal="center" vertical="center"/>
    </xf>
    <xf numFmtId="0" fontId="32" fillId="0" borderId="4" xfId="0" applyFont="1" applyFill="1" applyBorder="1" applyAlignment="1">
      <alignment horizontal="center" vertical="center"/>
    </xf>
    <xf numFmtId="0" fontId="32" fillId="0" borderId="5" xfId="0" applyFont="1" applyFill="1" applyBorder="1" applyAlignment="1">
      <alignment horizontal="center" vertical="center"/>
    </xf>
    <xf numFmtId="0" fontId="32" fillId="0" borderId="2" xfId="0" applyFont="1" applyFill="1" applyBorder="1" applyAlignment="1">
      <alignment horizontal="center" vertical="center"/>
    </xf>
    <xf numFmtId="0" fontId="64" fillId="0" borderId="4" xfId="4" applyFont="1" applyFill="1" applyBorder="1" applyAlignment="1">
      <alignment horizontal="center" vertical="center"/>
    </xf>
    <xf numFmtId="0" fontId="64" fillId="0" borderId="2" xfId="4" applyFont="1" applyFill="1" applyBorder="1" applyAlignment="1">
      <alignment horizontal="center" vertical="center"/>
    </xf>
    <xf numFmtId="49" fontId="64" fillId="0" borderId="4" xfId="4" applyNumberFormat="1" applyFont="1" applyFill="1" applyBorder="1" applyAlignment="1">
      <alignment horizontal="center" vertical="center"/>
    </xf>
    <xf numFmtId="49" fontId="64" fillId="0" borderId="2" xfId="4" applyNumberFormat="1" applyFont="1" applyFill="1" applyBorder="1" applyAlignment="1">
      <alignment horizontal="center" vertical="center"/>
    </xf>
    <xf numFmtId="49" fontId="64" fillId="0" borderId="5" xfId="4" applyNumberFormat="1" applyFont="1" applyFill="1" applyBorder="1" applyAlignment="1">
      <alignment horizontal="center" vertical="center"/>
    </xf>
    <xf numFmtId="0" fontId="66" fillId="0" borderId="4" xfId="4" applyFont="1" applyFill="1" applyBorder="1" applyAlignment="1">
      <alignment horizontal="left" vertical="center" wrapText="1" indent="1"/>
    </xf>
    <xf numFmtId="0" fontId="67" fillId="0" borderId="5" xfId="4" applyFont="1" applyFill="1" applyBorder="1" applyAlignment="1">
      <alignment horizontal="left" vertical="center" wrapText="1" indent="1"/>
    </xf>
    <xf numFmtId="0" fontId="67" fillId="0" borderId="2" xfId="4" applyFont="1" applyFill="1" applyBorder="1" applyAlignment="1">
      <alignment horizontal="left" vertical="center" wrapText="1" indent="1"/>
    </xf>
    <xf numFmtId="0" fontId="65" fillId="0" borderId="4" xfId="4" applyFont="1" applyFill="1" applyBorder="1" applyAlignment="1">
      <alignment horizontal="left" vertical="center" wrapText="1" indent="1"/>
    </xf>
  </cellXfs>
  <cellStyles count="7">
    <cellStyle name="Hipervínculo" xfId="6" builtinId="8"/>
    <cellStyle name="Normal" xfId="0" builtinId="0"/>
    <cellStyle name="Normal 2" xfId="3" xr:uid="{00000000-0005-0000-0000-000002000000}"/>
    <cellStyle name="Normal 3" xfId="4" xr:uid="{00000000-0005-0000-0000-000003000000}"/>
    <cellStyle name="Normal 4" xfId="2" xr:uid="{00000000-0005-0000-0000-000004000000}"/>
    <cellStyle name="Porcentaje" xfId="1" builtinId="5"/>
    <cellStyle name="Porcentaje 2" xfId="5" xr:uid="{00000000-0005-0000-0000-000006000000}"/>
  </cellStyles>
  <dxfs count="0"/>
  <tableStyles count="0" defaultTableStyle="TableStyleMedium2" defaultPivotStyle="PivotStyleLight16"/>
  <colors>
    <mruColors>
      <color rgb="FFC82004"/>
      <color rgb="FFF75847"/>
      <color rgb="FFF466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all" spc="120" normalizeH="0" baseline="0">
                <a:solidFill>
                  <a:schemeClr val="tx1">
                    <a:lumMod val="65000"/>
                    <a:lumOff val="35000"/>
                  </a:schemeClr>
                </a:solidFill>
                <a:latin typeface="+mn-lt"/>
                <a:ea typeface="+mn-ea"/>
                <a:cs typeface="+mn-cs"/>
              </a:defRPr>
            </a:pPr>
            <a:r>
              <a:rPr lang="es-CO" sz="1400" b="1" i="0" cap="all" baseline="0">
                <a:effectLst/>
              </a:rPr>
              <a:t>autoevaluación</a:t>
            </a:r>
          </a:p>
        </c:rich>
      </c:tx>
      <c:layout>
        <c:manualLayout>
          <c:xMode val="edge"/>
          <c:yMode val="edge"/>
          <c:x val="0.35574588320119011"/>
          <c:y val="8.9428209245816462E-3"/>
        </c:manualLayout>
      </c:layout>
      <c:overlay val="0"/>
      <c:spPr>
        <a:noFill/>
        <a:ln>
          <a:noFill/>
        </a:ln>
        <a:effectLst/>
      </c:spPr>
    </c:title>
    <c:autoTitleDeleted val="0"/>
    <c:plotArea>
      <c:layout>
        <c:manualLayout>
          <c:layoutTarget val="inner"/>
          <c:xMode val="edge"/>
          <c:yMode val="edge"/>
          <c:x val="9.587090227772388E-2"/>
          <c:y val="0.10377817204497701"/>
          <c:w val="0.84300642258879532"/>
          <c:h val="0.7719809532664117"/>
        </c:manualLayout>
      </c:layout>
      <c:scatterChart>
        <c:scatterStyle val="lineMarker"/>
        <c:varyColors val="0"/>
        <c:ser>
          <c:idx val="0"/>
          <c:order val="0"/>
          <c:tx>
            <c:v>F1</c:v>
          </c:tx>
          <c:spPr>
            <a:ln w="25400" cap="rnd">
              <a:noFill/>
              <a:round/>
            </a:ln>
            <a:effectLst/>
          </c:spPr>
          <c:marker>
            <c:symbol val="square"/>
            <c:size val="6"/>
            <c:spPr>
              <a:solidFill>
                <a:schemeClr val="accent6"/>
              </a:solidFill>
              <a:ln w="9525">
                <a:solidFill>
                  <a:schemeClr val="accent6"/>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l"/>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xVal>
            <c:numRef>
              <c:f>'Tabla general - Resumen'!$B$5</c:f>
              <c:numCache>
                <c:formatCode>0</c:formatCode>
                <c:ptCount val="1"/>
                <c:pt idx="0">
                  <c:v>4</c:v>
                </c:pt>
              </c:numCache>
            </c:numRef>
          </c:xVal>
          <c:yVal>
            <c:numRef>
              <c:f>'Tabla general - Resumen'!$D$5</c:f>
              <c:numCache>
                <c:formatCode>0.0</c:formatCode>
                <c:ptCount val="1"/>
                <c:pt idx="0">
                  <c:v>5</c:v>
                </c:pt>
              </c:numCache>
            </c:numRef>
          </c:yVal>
          <c:smooth val="0"/>
          <c:extLst>
            <c:ext xmlns:c16="http://schemas.microsoft.com/office/drawing/2014/chart" uri="{C3380CC4-5D6E-409C-BE32-E72D297353CC}">
              <c16:uniqueId val="{00000000-21C7-4248-ADD5-B26A90D300B2}"/>
            </c:ext>
          </c:extLst>
        </c:ser>
        <c:ser>
          <c:idx val="1"/>
          <c:order val="1"/>
          <c:tx>
            <c:v>F2</c:v>
          </c:tx>
          <c:spPr>
            <a:ln w="25400" cap="rnd">
              <a:noFill/>
              <a:round/>
            </a:ln>
            <a:effectLst/>
          </c:spPr>
          <c:marker>
            <c:symbol val="square"/>
            <c:size val="6"/>
            <c:spPr>
              <a:solidFill>
                <a:schemeClr val="accent5"/>
              </a:solidFill>
              <a:ln w="9525">
                <a:solidFill>
                  <a:schemeClr val="accent5"/>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l"/>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xVal>
            <c:numRef>
              <c:f>'Tabla general - Resumen'!$B$8</c:f>
              <c:numCache>
                <c:formatCode>0</c:formatCode>
                <c:ptCount val="1"/>
                <c:pt idx="0">
                  <c:v>4</c:v>
                </c:pt>
              </c:numCache>
            </c:numRef>
          </c:xVal>
          <c:yVal>
            <c:numRef>
              <c:f>'Tabla general - Resumen'!$D$8</c:f>
              <c:numCache>
                <c:formatCode>0.0</c:formatCode>
                <c:ptCount val="1"/>
                <c:pt idx="0">
                  <c:v>3.625</c:v>
                </c:pt>
              </c:numCache>
            </c:numRef>
          </c:yVal>
          <c:smooth val="0"/>
          <c:extLst>
            <c:ext xmlns:c16="http://schemas.microsoft.com/office/drawing/2014/chart" uri="{C3380CC4-5D6E-409C-BE32-E72D297353CC}">
              <c16:uniqueId val="{00000001-21C7-4248-ADD5-B26A90D300B2}"/>
            </c:ext>
          </c:extLst>
        </c:ser>
        <c:ser>
          <c:idx val="2"/>
          <c:order val="2"/>
          <c:tx>
            <c:v>F3</c:v>
          </c:tx>
          <c:spPr>
            <a:ln w="25400" cap="rnd">
              <a:noFill/>
              <a:round/>
            </a:ln>
            <a:effectLst/>
          </c:spPr>
          <c:marker>
            <c:symbol val="triangle"/>
            <c:size val="6"/>
            <c:spPr>
              <a:solidFill>
                <a:schemeClr val="accent4"/>
              </a:solidFill>
              <a:ln w="9525">
                <a:solidFill>
                  <a:schemeClr val="accent4"/>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l"/>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xVal>
            <c:numRef>
              <c:f>'Tabla general - Resumen'!$B$14</c:f>
              <c:numCache>
                <c:formatCode>0</c:formatCode>
                <c:ptCount val="1"/>
                <c:pt idx="0">
                  <c:v>4</c:v>
                </c:pt>
              </c:numCache>
            </c:numRef>
          </c:xVal>
          <c:yVal>
            <c:numRef>
              <c:f>'Tabla general - Resumen'!$D$14</c:f>
              <c:numCache>
                <c:formatCode>0.0</c:formatCode>
                <c:ptCount val="1"/>
                <c:pt idx="0">
                  <c:v>2.85</c:v>
                </c:pt>
              </c:numCache>
            </c:numRef>
          </c:yVal>
          <c:smooth val="0"/>
          <c:extLst>
            <c:ext xmlns:c16="http://schemas.microsoft.com/office/drawing/2014/chart" uri="{C3380CC4-5D6E-409C-BE32-E72D297353CC}">
              <c16:uniqueId val="{00000002-21C7-4248-ADD5-B26A90D300B2}"/>
            </c:ext>
          </c:extLst>
        </c:ser>
        <c:ser>
          <c:idx val="3"/>
          <c:order val="3"/>
          <c:tx>
            <c:v>F4</c:v>
          </c:tx>
          <c:spPr>
            <a:ln w="25400" cap="rnd">
              <a:noFill/>
              <a:round/>
            </a:ln>
            <a:effectLst/>
          </c:spPr>
          <c:marker>
            <c:symbol val="x"/>
            <c:size val="6"/>
            <c:spPr>
              <a:noFill/>
              <a:ln w="9525">
                <a:solidFill>
                  <a:schemeClr val="accent6">
                    <a:lumMod val="60000"/>
                  </a:schemeClr>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l"/>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xVal>
            <c:numRef>
              <c:f>'Tabla general - Resumen'!$B$23</c:f>
              <c:numCache>
                <c:formatCode>0</c:formatCode>
                <c:ptCount val="1"/>
                <c:pt idx="0">
                  <c:v>4</c:v>
                </c:pt>
              </c:numCache>
            </c:numRef>
          </c:xVal>
          <c:yVal>
            <c:numRef>
              <c:f>'Tabla general - Resumen'!$D$23</c:f>
              <c:numCache>
                <c:formatCode>0.0</c:formatCode>
                <c:ptCount val="1"/>
                <c:pt idx="0">
                  <c:v>3.25</c:v>
                </c:pt>
              </c:numCache>
            </c:numRef>
          </c:yVal>
          <c:smooth val="0"/>
          <c:extLst>
            <c:ext xmlns:c16="http://schemas.microsoft.com/office/drawing/2014/chart" uri="{C3380CC4-5D6E-409C-BE32-E72D297353CC}">
              <c16:uniqueId val="{00000003-21C7-4248-ADD5-B26A90D300B2}"/>
            </c:ext>
          </c:extLst>
        </c:ser>
        <c:ser>
          <c:idx val="4"/>
          <c:order val="4"/>
          <c:tx>
            <c:v>F5</c:v>
          </c:tx>
          <c:spPr>
            <a:ln w="25400" cap="rnd">
              <a:noFill/>
              <a:round/>
            </a:ln>
            <a:effectLst/>
          </c:spPr>
          <c:marker>
            <c:symbol val="star"/>
            <c:size val="6"/>
            <c:spPr>
              <a:noFill/>
              <a:ln w="9525">
                <a:solidFill>
                  <a:schemeClr val="accent5">
                    <a:lumMod val="60000"/>
                  </a:schemeClr>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l"/>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xVal>
            <c:numRef>
              <c:f>'Tabla general - Resumen'!$B$26</c:f>
              <c:numCache>
                <c:formatCode>0</c:formatCode>
                <c:ptCount val="1"/>
                <c:pt idx="0">
                  <c:v>4</c:v>
                </c:pt>
              </c:numCache>
            </c:numRef>
          </c:xVal>
          <c:yVal>
            <c:numRef>
              <c:f>'Tabla general - Resumen'!$D$26</c:f>
              <c:numCache>
                <c:formatCode>0.0</c:formatCode>
                <c:ptCount val="1"/>
                <c:pt idx="0">
                  <c:v>4.0222222222222221</c:v>
                </c:pt>
              </c:numCache>
            </c:numRef>
          </c:yVal>
          <c:smooth val="0"/>
          <c:extLst>
            <c:ext xmlns:c16="http://schemas.microsoft.com/office/drawing/2014/chart" uri="{C3380CC4-5D6E-409C-BE32-E72D297353CC}">
              <c16:uniqueId val="{00000004-21C7-4248-ADD5-B26A90D300B2}"/>
            </c:ext>
          </c:extLst>
        </c:ser>
        <c:ser>
          <c:idx val="5"/>
          <c:order val="5"/>
          <c:tx>
            <c:v>F6</c:v>
          </c:tx>
          <c:spPr>
            <a:ln w="25400" cap="rnd">
              <a:noFill/>
              <a:round/>
            </a:ln>
            <a:effectLst/>
          </c:spPr>
          <c:marker>
            <c:symbol val="circle"/>
            <c:size val="6"/>
            <c:spPr>
              <a:solidFill>
                <a:schemeClr val="accent4">
                  <a:lumMod val="60000"/>
                </a:schemeClr>
              </a:solidFill>
              <a:ln w="9525">
                <a:solidFill>
                  <a:schemeClr val="accent4">
                    <a:lumMod val="60000"/>
                  </a:schemeClr>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l"/>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xVal>
            <c:numRef>
              <c:f>'Tabla general - Resumen'!$B$36</c:f>
              <c:numCache>
                <c:formatCode>0</c:formatCode>
                <c:ptCount val="1"/>
                <c:pt idx="0">
                  <c:v>4</c:v>
                </c:pt>
              </c:numCache>
            </c:numRef>
          </c:xVal>
          <c:yVal>
            <c:numRef>
              <c:f>'Tabla general - Resumen'!$D$36</c:f>
              <c:numCache>
                <c:formatCode>0.0</c:formatCode>
                <c:ptCount val="1"/>
                <c:pt idx="0">
                  <c:v>4.3</c:v>
                </c:pt>
              </c:numCache>
            </c:numRef>
          </c:yVal>
          <c:smooth val="0"/>
          <c:extLst>
            <c:ext xmlns:c16="http://schemas.microsoft.com/office/drawing/2014/chart" uri="{C3380CC4-5D6E-409C-BE32-E72D297353CC}">
              <c16:uniqueId val="{00000005-21C7-4248-ADD5-B26A90D300B2}"/>
            </c:ext>
          </c:extLst>
        </c:ser>
        <c:ser>
          <c:idx val="6"/>
          <c:order val="6"/>
          <c:tx>
            <c:v>F7</c:v>
          </c:tx>
          <c:spPr>
            <a:ln w="25400" cap="rnd">
              <a:noFill/>
              <a:round/>
            </a:ln>
            <a:effectLst/>
          </c:spPr>
          <c:marker>
            <c:symbol val="plus"/>
            <c:size val="6"/>
            <c:spPr>
              <a:noFill/>
              <a:ln w="9525">
                <a:solidFill>
                  <a:schemeClr val="accent6">
                    <a:lumMod val="80000"/>
                    <a:lumOff val="20000"/>
                  </a:schemeClr>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l"/>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xVal>
            <c:numRef>
              <c:f>'Tabla general - Resumen'!$B$41</c:f>
              <c:numCache>
                <c:formatCode>0</c:formatCode>
                <c:ptCount val="1"/>
                <c:pt idx="0">
                  <c:v>3</c:v>
                </c:pt>
              </c:numCache>
            </c:numRef>
          </c:xVal>
          <c:yVal>
            <c:numRef>
              <c:f>'Tabla general - Resumen'!$D$41</c:f>
              <c:numCache>
                <c:formatCode>0.0</c:formatCode>
                <c:ptCount val="1"/>
                <c:pt idx="0">
                  <c:v>3.5</c:v>
                </c:pt>
              </c:numCache>
            </c:numRef>
          </c:yVal>
          <c:smooth val="0"/>
          <c:extLst>
            <c:ext xmlns:c16="http://schemas.microsoft.com/office/drawing/2014/chart" uri="{C3380CC4-5D6E-409C-BE32-E72D297353CC}">
              <c16:uniqueId val="{00000006-21C7-4248-ADD5-B26A90D300B2}"/>
            </c:ext>
          </c:extLst>
        </c:ser>
        <c:ser>
          <c:idx val="7"/>
          <c:order val="7"/>
          <c:tx>
            <c:v>F8</c:v>
          </c:tx>
          <c:spPr>
            <a:ln w="25400" cap="rnd">
              <a:noFill/>
              <a:round/>
            </a:ln>
            <a:effectLst/>
          </c:spPr>
          <c:marker>
            <c:symbol val="dot"/>
            <c:size val="6"/>
            <c:spPr>
              <a:solidFill>
                <a:schemeClr val="accent5">
                  <a:lumMod val="80000"/>
                  <a:lumOff val="20000"/>
                </a:schemeClr>
              </a:solidFill>
              <a:ln w="9525">
                <a:solidFill>
                  <a:schemeClr val="accent5">
                    <a:lumMod val="80000"/>
                    <a:lumOff val="20000"/>
                  </a:schemeClr>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l"/>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xVal>
            <c:numRef>
              <c:f>'Tabla general - Resumen'!$B$45</c:f>
              <c:numCache>
                <c:formatCode>0</c:formatCode>
                <c:ptCount val="1"/>
                <c:pt idx="0">
                  <c:v>5</c:v>
                </c:pt>
              </c:numCache>
            </c:numRef>
          </c:xVal>
          <c:yVal>
            <c:numRef>
              <c:f>'Tabla general - Resumen'!$D$45</c:f>
              <c:numCache>
                <c:formatCode>0.0</c:formatCode>
                <c:ptCount val="1"/>
                <c:pt idx="0">
                  <c:v>3.75</c:v>
                </c:pt>
              </c:numCache>
            </c:numRef>
          </c:yVal>
          <c:smooth val="0"/>
          <c:extLst>
            <c:ext xmlns:c16="http://schemas.microsoft.com/office/drawing/2014/chart" uri="{C3380CC4-5D6E-409C-BE32-E72D297353CC}">
              <c16:uniqueId val="{00000007-21C7-4248-ADD5-B26A90D300B2}"/>
            </c:ext>
          </c:extLst>
        </c:ser>
        <c:ser>
          <c:idx val="8"/>
          <c:order val="8"/>
          <c:tx>
            <c:v>F9</c:v>
          </c:tx>
          <c:spPr>
            <a:ln w="25400" cap="rnd">
              <a:noFill/>
              <a:round/>
            </a:ln>
            <a:effectLst/>
          </c:spPr>
          <c:marker>
            <c:symbol val="dash"/>
            <c:size val="6"/>
            <c:spPr>
              <a:solidFill>
                <a:schemeClr val="accent4">
                  <a:lumMod val="80000"/>
                  <a:lumOff val="20000"/>
                </a:schemeClr>
              </a:solidFill>
              <a:ln w="9525">
                <a:solidFill>
                  <a:schemeClr val="accent4">
                    <a:lumMod val="80000"/>
                    <a:lumOff val="20000"/>
                  </a:schemeClr>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l"/>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xVal>
            <c:numRef>
              <c:f>'Tabla general - Resumen'!$B$48</c:f>
              <c:numCache>
                <c:formatCode>0</c:formatCode>
                <c:ptCount val="1"/>
                <c:pt idx="0">
                  <c:v>1</c:v>
                </c:pt>
              </c:numCache>
            </c:numRef>
          </c:xVal>
          <c:yVal>
            <c:numRef>
              <c:f>'Tabla general - Resumen'!$D$48</c:f>
              <c:numCache>
                <c:formatCode>0.0</c:formatCode>
                <c:ptCount val="1"/>
                <c:pt idx="0">
                  <c:v>3.5</c:v>
                </c:pt>
              </c:numCache>
            </c:numRef>
          </c:yVal>
          <c:smooth val="0"/>
          <c:extLst>
            <c:ext xmlns:c16="http://schemas.microsoft.com/office/drawing/2014/chart" uri="{C3380CC4-5D6E-409C-BE32-E72D297353CC}">
              <c16:uniqueId val="{00000008-21C7-4248-ADD5-B26A90D300B2}"/>
            </c:ext>
          </c:extLst>
        </c:ser>
        <c:ser>
          <c:idx val="9"/>
          <c:order val="9"/>
          <c:tx>
            <c:v>F10</c:v>
          </c:tx>
          <c:spPr>
            <a:ln w="25400" cap="rnd">
              <a:noFill/>
              <a:round/>
            </a:ln>
            <a:effectLst/>
          </c:spPr>
          <c:marker>
            <c:symbol val="diamond"/>
            <c:size val="6"/>
            <c:spPr>
              <a:solidFill>
                <a:schemeClr val="accent6">
                  <a:lumMod val="80000"/>
                </a:schemeClr>
              </a:solidFill>
              <a:ln w="9525">
                <a:solidFill>
                  <a:schemeClr val="accent6">
                    <a:lumMod val="80000"/>
                  </a:schemeClr>
                </a:solidFill>
                <a:round/>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l"/>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xVal>
            <c:numRef>
              <c:f>'Tabla general - Resumen'!$B$51</c:f>
              <c:numCache>
                <c:formatCode>0</c:formatCode>
                <c:ptCount val="1"/>
                <c:pt idx="0">
                  <c:v>2</c:v>
                </c:pt>
              </c:numCache>
            </c:numRef>
          </c:xVal>
          <c:yVal>
            <c:numRef>
              <c:f>'Tabla general - Resumen'!$D$51</c:f>
              <c:numCache>
                <c:formatCode>0.0</c:formatCode>
                <c:ptCount val="1"/>
                <c:pt idx="0">
                  <c:v>3.8333333333333335</c:v>
                </c:pt>
              </c:numCache>
            </c:numRef>
          </c:yVal>
          <c:smooth val="0"/>
          <c:extLst>
            <c:ext xmlns:c16="http://schemas.microsoft.com/office/drawing/2014/chart" uri="{C3380CC4-5D6E-409C-BE32-E72D297353CC}">
              <c16:uniqueId val="{00000009-21C7-4248-ADD5-B26A90D300B2}"/>
            </c:ext>
          </c:extLst>
        </c:ser>
        <c:dLbls>
          <c:dLblPos val="t"/>
          <c:showLegendKey val="0"/>
          <c:showVal val="1"/>
          <c:showCatName val="0"/>
          <c:showSerName val="0"/>
          <c:showPercent val="0"/>
          <c:showBubbleSize val="0"/>
        </c:dLbls>
        <c:axId val="491724224"/>
        <c:axId val="491729664"/>
      </c:scatterChart>
      <c:valAx>
        <c:axId val="491724224"/>
        <c:scaling>
          <c:orientation val="minMax"/>
          <c:max val="4"/>
          <c:min val="0"/>
        </c:scaling>
        <c:delete val="0"/>
        <c:axPos val="b"/>
        <c:title>
          <c:overlay val="0"/>
        </c:title>
        <c:numFmt formatCode="0"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491729664"/>
        <c:crossesAt val="4"/>
        <c:crossBetween val="midCat"/>
      </c:valAx>
      <c:valAx>
        <c:axId val="491729664"/>
        <c:scaling>
          <c:orientation val="minMax"/>
          <c:max val="5"/>
          <c:min val="1"/>
        </c:scaling>
        <c:delete val="0"/>
        <c:axPos val="l"/>
        <c:title>
          <c:overlay val="0"/>
        </c:title>
        <c:numFmt formatCode="0.0"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491724224"/>
        <c:crossesAt val="2"/>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O" sz="1050"/>
              <a:t>FACTOR 9. BIENESTAR DE LA COMUNIDAD ACADÉMICA DEL PROGRAMA</a:t>
            </a:r>
          </a:p>
        </c:rich>
      </c:tx>
      <c:layout>
        <c:manualLayout>
          <c:xMode val="edge"/>
          <c:yMode val="edge"/>
          <c:x val="0.11605644343961957"/>
          <c:y val="7.1573528081734237E-3"/>
        </c:manualLayout>
      </c:layout>
      <c:overlay val="0"/>
      <c:spPr>
        <a:noFill/>
        <a:ln>
          <a:noFill/>
        </a:ln>
        <a:effectLst/>
      </c:spPr>
    </c:title>
    <c:autoTitleDeleted val="0"/>
    <c:plotArea>
      <c:layout/>
      <c:scatterChart>
        <c:scatterStyle val="lineMarker"/>
        <c:varyColors val="0"/>
        <c:ser>
          <c:idx val="0"/>
          <c:order val="0"/>
          <c:tx>
            <c:v>C25</c:v>
          </c:tx>
          <c:spPr>
            <a:ln w="25400" cap="rnd">
              <a:noFill/>
              <a:round/>
            </a:ln>
            <a:effectLst/>
          </c:spPr>
          <c:marker>
            <c:symbol val="diamond"/>
            <c:size val="6"/>
            <c:spPr>
              <a:solidFill>
                <a:schemeClr val="accent6"/>
              </a:solidFill>
              <a:ln w="9525">
                <a:solidFill>
                  <a:schemeClr val="accent6"/>
                </a:solidFill>
                <a:round/>
              </a:ln>
              <a:effectLst/>
            </c:spPr>
          </c:marker>
          <c:dLbls>
            <c:spPr>
              <a:noFill/>
              <a:ln>
                <a:noFill/>
              </a:ln>
              <a:effectLst/>
            </c:spPr>
            <c:txPr>
              <a:bodyPr rot="0" vert="horz"/>
              <a:lstStyle/>
              <a:p>
                <a:pPr>
                  <a:defRPr/>
                </a:pPr>
                <a:endParaRPr lang="es-CO"/>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xVal>
            <c:numRef>
              <c:f>'F9 - Calif Caract'!$B$4</c:f>
              <c:numCache>
                <c:formatCode>0</c:formatCode>
                <c:ptCount val="1"/>
                <c:pt idx="0">
                  <c:v>3</c:v>
                </c:pt>
              </c:numCache>
            </c:numRef>
          </c:xVal>
          <c:yVal>
            <c:numRef>
              <c:f>'F9 - Calif Caract'!$D$4</c:f>
              <c:numCache>
                <c:formatCode>0.0</c:formatCode>
                <c:ptCount val="1"/>
                <c:pt idx="0">
                  <c:v>3.5</c:v>
                </c:pt>
              </c:numCache>
            </c:numRef>
          </c:yVal>
          <c:smooth val="0"/>
          <c:extLst>
            <c:ext xmlns:c16="http://schemas.microsoft.com/office/drawing/2014/chart" uri="{C3380CC4-5D6E-409C-BE32-E72D297353CC}">
              <c16:uniqueId val="{00000000-D2DF-4D1C-B81D-4749BD6F9771}"/>
            </c:ext>
          </c:extLst>
        </c:ser>
        <c:ser>
          <c:idx val="1"/>
          <c:order val="1"/>
          <c:tx>
            <c:v>C26</c:v>
          </c:tx>
          <c:spPr>
            <a:ln w="25400" cap="rnd">
              <a:noFill/>
              <a:round/>
            </a:ln>
            <a:effectLst/>
          </c:spPr>
          <c:marker>
            <c:symbol val="square"/>
            <c:size val="6"/>
            <c:spPr>
              <a:solidFill>
                <a:schemeClr val="accent5"/>
              </a:solidFill>
              <a:ln w="9525">
                <a:solidFill>
                  <a:schemeClr val="accent5"/>
                </a:solidFill>
                <a:round/>
              </a:ln>
              <a:effectLst/>
            </c:spPr>
          </c:marker>
          <c:dLbls>
            <c:spPr>
              <a:noFill/>
              <a:ln>
                <a:noFill/>
              </a:ln>
              <a:effectLst/>
            </c:spPr>
            <c:txPr>
              <a:bodyPr rot="0" vert="horz"/>
              <a:lstStyle/>
              <a:p>
                <a:pPr>
                  <a:defRPr/>
                </a:pPr>
                <a:endParaRPr lang="es-CO"/>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xVal>
            <c:numRef>
              <c:f>'F9 - Calif Caract'!$B$5</c:f>
              <c:numCache>
                <c:formatCode>0</c:formatCode>
                <c:ptCount val="1"/>
                <c:pt idx="0">
                  <c:v>2</c:v>
                </c:pt>
              </c:numCache>
            </c:numRef>
          </c:xVal>
          <c:yVal>
            <c:numRef>
              <c:f>'F9 - Calif Caract'!$D$5</c:f>
              <c:numCache>
                <c:formatCode>0.0</c:formatCode>
                <c:ptCount val="1"/>
                <c:pt idx="0">
                  <c:v>3.5</c:v>
                </c:pt>
              </c:numCache>
            </c:numRef>
          </c:yVal>
          <c:smooth val="0"/>
          <c:extLst>
            <c:ext xmlns:c16="http://schemas.microsoft.com/office/drawing/2014/chart" uri="{C3380CC4-5D6E-409C-BE32-E72D297353CC}">
              <c16:uniqueId val="{00000001-D2DF-4D1C-B81D-4749BD6F9771}"/>
            </c:ext>
          </c:extLst>
        </c:ser>
        <c:ser>
          <c:idx val="3"/>
          <c:order val="2"/>
          <c:tx>
            <c:v>C28</c:v>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'F8 - Calif Caract'!#REF!</c:f>
            </c:numRef>
          </c:xVal>
          <c:yVal>
            <c:numRef>
              <c:f>'F8 - Calif Caract'!#REF!</c:f>
              <c:numCache>
                <c:formatCode>General</c:formatCode>
                <c:ptCount val="1"/>
                <c:pt idx="0">
                  <c:v>1</c:v>
                </c:pt>
              </c:numCache>
            </c:numRef>
          </c:yVal>
          <c:smooth val="0"/>
          <c:extLst>
            <c:ext xmlns:c16="http://schemas.microsoft.com/office/drawing/2014/chart" uri="{C3380CC4-5D6E-409C-BE32-E72D297353CC}">
              <c16:uniqueId val="{00000002-D2DF-4D1C-B81D-4749BD6F9771}"/>
            </c:ext>
          </c:extLst>
        </c:ser>
        <c:dLbls>
          <c:dLblPos val="t"/>
          <c:showLegendKey val="0"/>
          <c:showVal val="1"/>
          <c:showCatName val="0"/>
          <c:showSerName val="0"/>
          <c:showPercent val="0"/>
          <c:showBubbleSize val="0"/>
        </c:dLbls>
        <c:axId val="537003728"/>
        <c:axId val="537013520"/>
      </c:scatterChart>
      <c:valAx>
        <c:axId val="537003728"/>
        <c:scaling>
          <c:orientation val="minMax"/>
          <c:max val="4"/>
          <c:min val="0"/>
        </c:scaling>
        <c:delete val="0"/>
        <c:axPos val="b"/>
        <c:title>
          <c:tx>
            <c:rich>
              <a:bodyPr rot="0" vert="horz"/>
              <a:lstStyle/>
              <a:p>
                <a:pPr>
                  <a:defRPr/>
                </a:pPr>
                <a:r>
                  <a:rPr lang="es-CO"/>
                  <a:t>grado de importancia</a:t>
                </a:r>
              </a:p>
            </c:rich>
          </c:tx>
          <c:overlay val="0"/>
          <c:spPr>
            <a:noFill/>
            <a:ln>
              <a:noFill/>
            </a:ln>
            <a:effectLst/>
          </c:spPr>
        </c:title>
        <c:numFmt formatCode="0" sourceLinked="1"/>
        <c:majorTickMark val="none"/>
        <c:minorTickMark val="none"/>
        <c:tickLblPos val="low"/>
        <c:spPr>
          <a:noFill/>
          <a:ln w="9525" cap="flat" cmpd="sng" algn="ctr">
            <a:solidFill>
              <a:schemeClr val="tx1"/>
            </a:solidFill>
            <a:round/>
          </a:ln>
          <a:effectLst/>
        </c:spPr>
        <c:txPr>
          <a:bodyPr rot="-60000000" vert="horz"/>
          <a:lstStyle/>
          <a:p>
            <a:pPr>
              <a:defRPr/>
            </a:pPr>
            <a:endParaRPr lang="es-CO"/>
          </a:p>
        </c:txPr>
        <c:crossAx val="537013520"/>
        <c:crossesAt val="4"/>
        <c:crossBetween val="midCat"/>
      </c:valAx>
      <c:valAx>
        <c:axId val="537013520"/>
        <c:scaling>
          <c:orientation val="minMax"/>
          <c:max val="5"/>
          <c:min val="1"/>
        </c:scaling>
        <c:delete val="0"/>
        <c:axPos val="l"/>
        <c:title>
          <c:tx>
            <c:rich>
              <a:bodyPr rot="-5400000" vert="horz"/>
              <a:lstStyle/>
              <a:p>
                <a:pPr>
                  <a:defRPr/>
                </a:pPr>
                <a:r>
                  <a:rPr lang="es-CO"/>
                  <a:t>calificación</a:t>
                </a:r>
              </a:p>
            </c:rich>
          </c:tx>
          <c:overlay val="0"/>
          <c:spPr>
            <a:noFill/>
            <a:ln>
              <a:noFill/>
            </a:ln>
            <a:effectLst/>
          </c:spPr>
        </c:title>
        <c:numFmt formatCode="0.0" sourceLinked="1"/>
        <c:majorTickMark val="none"/>
        <c:minorTickMark val="none"/>
        <c:tickLblPos val="low"/>
        <c:spPr>
          <a:noFill/>
          <a:ln w="9525" cap="flat" cmpd="sng" algn="ctr">
            <a:solidFill>
              <a:schemeClr val="tx1"/>
            </a:solidFill>
            <a:round/>
          </a:ln>
          <a:effectLst/>
        </c:spPr>
        <c:txPr>
          <a:bodyPr rot="-60000000" vert="horz"/>
          <a:lstStyle/>
          <a:p>
            <a:pPr>
              <a:defRPr/>
            </a:pPr>
            <a:endParaRPr lang="es-CO"/>
          </a:p>
        </c:txPr>
        <c:crossAx val="537003728"/>
        <c:crossesAt val="2"/>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O"/>
              <a:t>FACTOR 10. MEDIOS EDUCATIVOS Y AMBIENTES DE APRENDIZAJE</a:t>
            </a:r>
          </a:p>
        </c:rich>
      </c:tx>
      <c:layout>
        <c:manualLayout>
          <c:xMode val="edge"/>
          <c:yMode val="edge"/>
          <c:x val="0.11605644343961957"/>
          <c:y val="7.1573528081734237E-3"/>
        </c:manualLayout>
      </c:layout>
      <c:overlay val="0"/>
      <c:spPr>
        <a:noFill/>
        <a:ln>
          <a:noFill/>
        </a:ln>
        <a:effectLst/>
      </c:spPr>
    </c:title>
    <c:autoTitleDeleted val="0"/>
    <c:plotArea>
      <c:layout/>
      <c:scatterChart>
        <c:scatterStyle val="lineMarker"/>
        <c:varyColors val="0"/>
        <c:ser>
          <c:idx val="0"/>
          <c:order val="0"/>
          <c:tx>
            <c:v>C25</c:v>
          </c:tx>
          <c:spPr>
            <a:ln w="25400" cap="rnd">
              <a:noFill/>
              <a:round/>
            </a:ln>
            <a:effectLst/>
          </c:spPr>
          <c:marker>
            <c:symbol val="diamond"/>
            <c:size val="6"/>
            <c:spPr>
              <a:solidFill>
                <a:schemeClr val="accent6"/>
              </a:solidFill>
              <a:ln w="9525">
                <a:solidFill>
                  <a:schemeClr val="accent6"/>
                </a:solidFill>
                <a:round/>
              </a:ln>
              <a:effectLst/>
            </c:spPr>
          </c:marker>
          <c:dLbls>
            <c:spPr>
              <a:noFill/>
              <a:ln>
                <a:noFill/>
              </a:ln>
              <a:effectLst/>
            </c:spPr>
            <c:txPr>
              <a:bodyPr rot="0" vert="horz"/>
              <a:lstStyle/>
              <a:p>
                <a:pPr>
                  <a:defRPr/>
                </a:pPr>
                <a:endParaRPr lang="es-CO"/>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xVal>
            <c:numRef>
              <c:f>'F10 - Calif Caract'!$B$4</c:f>
              <c:numCache>
                <c:formatCode>0</c:formatCode>
                <c:ptCount val="1"/>
                <c:pt idx="0">
                  <c:v>4</c:v>
                </c:pt>
              </c:numCache>
            </c:numRef>
          </c:xVal>
          <c:yVal>
            <c:numRef>
              <c:f>'F10 - Calif Caract'!$D$4</c:f>
              <c:numCache>
                <c:formatCode>0.0</c:formatCode>
                <c:ptCount val="1"/>
                <c:pt idx="0">
                  <c:v>4</c:v>
                </c:pt>
              </c:numCache>
            </c:numRef>
          </c:yVal>
          <c:smooth val="0"/>
          <c:extLst>
            <c:ext xmlns:c16="http://schemas.microsoft.com/office/drawing/2014/chart" uri="{C3380CC4-5D6E-409C-BE32-E72D297353CC}">
              <c16:uniqueId val="{00000000-3C41-40F7-8C91-5F0E6E2D2EFD}"/>
            </c:ext>
          </c:extLst>
        </c:ser>
        <c:ser>
          <c:idx val="1"/>
          <c:order val="1"/>
          <c:tx>
            <c:v>C26</c:v>
          </c:tx>
          <c:spPr>
            <a:ln w="25400" cap="rnd">
              <a:noFill/>
              <a:round/>
            </a:ln>
            <a:effectLst/>
          </c:spPr>
          <c:marker>
            <c:symbol val="square"/>
            <c:size val="6"/>
            <c:spPr>
              <a:solidFill>
                <a:schemeClr val="accent5"/>
              </a:solidFill>
              <a:ln w="9525">
                <a:solidFill>
                  <a:schemeClr val="accent5"/>
                </a:solidFill>
                <a:round/>
              </a:ln>
              <a:effectLst/>
            </c:spPr>
          </c:marker>
          <c:dLbls>
            <c:spPr>
              <a:noFill/>
              <a:ln>
                <a:noFill/>
              </a:ln>
              <a:effectLst/>
            </c:spPr>
            <c:txPr>
              <a:bodyPr rot="0" vert="horz"/>
              <a:lstStyle/>
              <a:p>
                <a:pPr>
                  <a:defRPr/>
                </a:pPr>
                <a:endParaRPr lang="es-CO"/>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xVal>
            <c:numRef>
              <c:f>'F10 - Calif Caract'!$B$5</c:f>
              <c:numCache>
                <c:formatCode>0</c:formatCode>
                <c:ptCount val="1"/>
                <c:pt idx="0">
                  <c:v>4</c:v>
                </c:pt>
              </c:numCache>
            </c:numRef>
          </c:xVal>
          <c:yVal>
            <c:numRef>
              <c:f>'F10 - Calif Caract'!$D$5</c:f>
              <c:numCache>
                <c:formatCode>0.0</c:formatCode>
                <c:ptCount val="1"/>
                <c:pt idx="0">
                  <c:v>4</c:v>
                </c:pt>
              </c:numCache>
            </c:numRef>
          </c:yVal>
          <c:smooth val="0"/>
          <c:extLst>
            <c:ext xmlns:c16="http://schemas.microsoft.com/office/drawing/2014/chart" uri="{C3380CC4-5D6E-409C-BE32-E72D297353CC}">
              <c16:uniqueId val="{00000001-3C41-40F7-8C91-5F0E6E2D2EFD}"/>
            </c:ext>
          </c:extLst>
        </c:ser>
        <c:ser>
          <c:idx val="3"/>
          <c:order val="2"/>
          <c:tx>
            <c:v>C28</c:v>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'F10 - Calif Caract'!$B$6</c:f>
              <c:numCache>
                <c:formatCode>0</c:formatCode>
                <c:ptCount val="1"/>
                <c:pt idx="0">
                  <c:v>4</c:v>
                </c:pt>
              </c:numCache>
            </c:numRef>
          </c:xVal>
          <c:yVal>
            <c:numRef>
              <c:f>'F10 - Calif Caract'!$D$6</c:f>
              <c:numCache>
                <c:formatCode>0.0</c:formatCode>
                <c:ptCount val="1"/>
                <c:pt idx="0">
                  <c:v>3.5</c:v>
                </c:pt>
              </c:numCache>
            </c:numRef>
          </c:yVal>
          <c:smooth val="0"/>
          <c:extLst>
            <c:ext xmlns:c16="http://schemas.microsoft.com/office/drawing/2014/chart" uri="{C3380CC4-5D6E-409C-BE32-E72D297353CC}">
              <c16:uniqueId val="{00000002-3C41-40F7-8C91-5F0E6E2D2EFD}"/>
            </c:ext>
          </c:extLst>
        </c:ser>
        <c:dLbls>
          <c:dLblPos val="t"/>
          <c:showLegendKey val="0"/>
          <c:showVal val="1"/>
          <c:showCatName val="0"/>
          <c:showSerName val="0"/>
          <c:showPercent val="0"/>
          <c:showBubbleSize val="0"/>
        </c:dLbls>
        <c:axId val="537003728"/>
        <c:axId val="537013520"/>
      </c:scatterChart>
      <c:valAx>
        <c:axId val="537003728"/>
        <c:scaling>
          <c:orientation val="minMax"/>
          <c:max val="4"/>
          <c:min val="0"/>
        </c:scaling>
        <c:delete val="0"/>
        <c:axPos val="b"/>
        <c:title>
          <c:tx>
            <c:rich>
              <a:bodyPr rot="0" vert="horz"/>
              <a:lstStyle/>
              <a:p>
                <a:pPr>
                  <a:defRPr/>
                </a:pPr>
                <a:r>
                  <a:rPr lang="es-CO"/>
                  <a:t>grado de importancia</a:t>
                </a:r>
              </a:p>
            </c:rich>
          </c:tx>
          <c:overlay val="0"/>
          <c:spPr>
            <a:noFill/>
            <a:ln>
              <a:noFill/>
            </a:ln>
            <a:effectLst/>
          </c:spPr>
        </c:title>
        <c:numFmt formatCode="0" sourceLinked="1"/>
        <c:majorTickMark val="none"/>
        <c:minorTickMark val="none"/>
        <c:tickLblPos val="low"/>
        <c:spPr>
          <a:noFill/>
          <a:ln w="9525" cap="flat" cmpd="sng" algn="ctr">
            <a:solidFill>
              <a:schemeClr val="tx1"/>
            </a:solidFill>
            <a:round/>
          </a:ln>
          <a:effectLst/>
        </c:spPr>
        <c:txPr>
          <a:bodyPr rot="-60000000" vert="horz"/>
          <a:lstStyle/>
          <a:p>
            <a:pPr>
              <a:defRPr/>
            </a:pPr>
            <a:endParaRPr lang="es-CO"/>
          </a:p>
        </c:txPr>
        <c:crossAx val="537013520"/>
        <c:crossesAt val="4"/>
        <c:crossBetween val="midCat"/>
      </c:valAx>
      <c:valAx>
        <c:axId val="537013520"/>
        <c:scaling>
          <c:orientation val="minMax"/>
          <c:max val="5"/>
          <c:min val="1"/>
        </c:scaling>
        <c:delete val="0"/>
        <c:axPos val="l"/>
        <c:title>
          <c:tx>
            <c:rich>
              <a:bodyPr rot="-5400000" vert="horz"/>
              <a:lstStyle/>
              <a:p>
                <a:pPr>
                  <a:defRPr/>
                </a:pPr>
                <a:r>
                  <a:rPr lang="es-CO"/>
                  <a:t>calificación</a:t>
                </a:r>
              </a:p>
            </c:rich>
          </c:tx>
          <c:overlay val="0"/>
          <c:spPr>
            <a:noFill/>
            <a:ln>
              <a:noFill/>
            </a:ln>
            <a:effectLst/>
          </c:spPr>
        </c:title>
        <c:numFmt formatCode="0.0" sourceLinked="1"/>
        <c:majorTickMark val="none"/>
        <c:minorTickMark val="none"/>
        <c:tickLblPos val="low"/>
        <c:spPr>
          <a:noFill/>
          <a:ln w="9525" cap="flat" cmpd="sng" algn="ctr">
            <a:solidFill>
              <a:schemeClr val="tx1"/>
            </a:solidFill>
            <a:round/>
          </a:ln>
          <a:effectLst/>
        </c:spPr>
        <c:txPr>
          <a:bodyPr rot="-60000000" vert="horz"/>
          <a:lstStyle/>
          <a:p>
            <a:pPr>
              <a:defRPr/>
            </a:pPr>
            <a:endParaRPr lang="es-CO"/>
          </a:p>
        </c:txPr>
        <c:crossAx val="537003728"/>
        <c:crossesAt val="2"/>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O"/>
              <a:t>FACTOR 11.  ORGANIZACIÓN, ADMINISTRACIÓN Y FINANCIACIÓN DEL PROGRAMA ACADÉMICO</a:t>
            </a:r>
          </a:p>
        </c:rich>
      </c:tx>
      <c:layout>
        <c:manualLayout>
          <c:xMode val="edge"/>
          <c:yMode val="edge"/>
          <c:x val="0.14870658967073896"/>
          <c:y val="2.9294156465326876E-2"/>
        </c:manualLayout>
      </c:layout>
      <c:overlay val="0"/>
      <c:spPr>
        <a:noFill/>
        <a:ln>
          <a:noFill/>
        </a:ln>
        <a:effectLst/>
      </c:spPr>
    </c:title>
    <c:autoTitleDeleted val="0"/>
    <c:plotArea>
      <c:layout>
        <c:manualLayout>
          <c:layoutTarget val="inner"/>
          <c:xMode val="edge"/>
          <c:yMode val="edge"/>
          <c:x val="0.11843213315504572"/>
          <c:y val="0.18846600696652049"/>
          <c:w val="0.86654529362442156"/>
          <c:h val="0.76088077699964929"/>
        </c:manualLayout>
      </c:layout>
      <c:scatterChart>
        <c:scatterStyle val="lineMarker"/>
        <c:varyColors val="0"/>
        <c:ser>
          <c:idx val="0"/>
          <c:order val="0"/>
          <c:tx>
            <c:strRef>
              <c:f>'F11 - Calif Caract'!$A$4</c:f>
              <c:strCache>
                <c:ptCount val="1"/>
                <c:pt idx="0">
                  <c:v>41. Organización y administración</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'F11 - Calif Caract'!$B$4</c:f>
              <c:numCache>
                <c:formatCode>0</c:formatCode>
                <c:ptCount val="1"/>
                <c:pt idx="0">
                  <c:v>4</c:v>
                </c:pt>
              </c:numCache>
            </c:numRef>
          </c:xVal>
          <c:yVal>
            <c:numRef>
              <c:f>'F11 - Calif Caract'!$D$4</c:f>
              <c:numCache>
                <c:formatCode>0.0</c:formatCode>
                <c:ptCount val="1"/>
                <c:pt idx="0">
                  <c:v>4.5</c:v>
                </c:pt>
              </c:numCache>
            </c:numRef>
          </c:yVal>
          <c:smooth val="0"/>
          <c:extLst>
            <c:ext xmlns:c16="http://schemas.microsoft.com/office/drawing/2014/chart" uri="{C3380CC4-5D6E-409C-BE32-E72D297353CC}">
              <c16:uniqueId val="{00000000-F74D-4A3C-80AC-1FC949209B0E}"/>
            </c:ext>
          </c:extLst>
        </c:ser>
        <c:ser>
          <c:idx val="1"/>
          <c:order val="1"/>
          <c:tx>
            <c:strRef>
              <c:f>'F11 - Calif Caract'!$A$5</c:f>
              <c:strCache>
                <c:ptCount val="1"/>
                <c:pt idx="0">
                  <c:v>42. Dirección y gestión</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'F11 - Calif Caract'!$B$5</c:f>
              <c:numCache>
                <c:formatCode>0</c:formatCode>
                <c:ptCount val="1"/>
                <c:pt idx="0">
                  <c:v>4</c:v>
                </c:pt>
              </c:numCache>
            </c:numRef>
          </c:xVal>
          <c:yVal>
            <c:numRef>
              <c:f>'F11 - Calif Caract'!$D$5</c:f>
              <c:numCache>
                <c:formatCode>0.0</c:formatCode>
                <c:ptCount val="1"/>
                <c:pt idx="0">
                  <c:v>2.5</c:v>
                </c:pt>
              </c:numCache>
            </c:numRef>
          </c:yVal>
          <c:smooth val="0"/>
          <c:extLst>
            <c:ext xmlns:c16="http://schemas.microsoft.com/office/drawing/2014/chart" uri="{C3380CC4-5D6E-409C-BE32-E72D297353CC}">
              <c16:uniqueId val="{00000001-F74D-4A3C-80AC-1FC949209B0E}"/>
            </c:ext>
          </c:extLst>
        </c:ser>
        <c:ser>
          <c:idx val="2"/>
          <c:order val="2"/>
          <c:tx>
            <c:strRef>
              <c:f>'F11 - Calif Caract'!$A$6</c:f>
              <c:strCache>
                <c:ptCount val="1"/>
                <c:pt idx="0">
                  <c:v>43. Sistemas de comunicación e información</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'F11 - Calif Caract'!$B$6</c:f>
              <c:numCache>
                <c:formatCode>0</c:formatCode>
                <c:ptCount val="1"/>
                <c:pt idx="0">
                  <c:v>4</c:v>
                </c:pt>
              </c:numCache>
            </c:numRef>
          </c:xVal>
          <c:yVal>
            <c:numRef>
              <c:f>'F11 - Calif Caract'!$D$6</c:f>
              <c:numCache>
                <c:formatCode>0.0</c:formatCode>
                <c:ptCount val="1"/>
                <c:pt idx="0">
                  <c:v>5</c:v>
                </c:pt>
              </c:numCache>
            </c:numRef>
          </c:yVal>
          <c:smooth val="0"/>
          <c:extLst>
            <c:ext xmlns:c16="http://schemas.microsoft.com/office/drawing/2014/chart" uri="{C3380CC4-5D6E-409C-BE32-E72D297353CC}">
              <c16:uniqueId val="{00000002-F74D-4A3C-80AC-1FC949209B0E}"/>
            </c:ext>
          </c:extLst>
        </c:ser>
        <c:ser>
          <c:idx val="3"/>
          <c:order val="3"/>
          <c:tx>
            <c:strRef>
              <c:f>'F11 - Calif Caract'!$A$7</c:f>
              <c:strCache>
                <c:ptCount val="1"/>
                <c:pt idx="0">
                  <c:v>44. Estudiantes y capacidad institucional</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'F11 - Calif Caract'!$B$7</c:f>
              <c:numCache>
                <c:formatCode>0</c:formatCode>
                <c:ptCount val="1"/>
                <c:pt idx="0">
                  <c:v>3</c:v>
                </c:pt>
              </c:numCache>
            </c:numRef>
          </c:xVal>
          <c:yVal>
            <c:numRef>
              <c:f>'F11 - Calif Caract'!$D$7</c:f>
              <c:numCache>
                <c:formatCode>0.0</c:formatCode>
                <c:ptCount val="1"/>
                <c:pt idx="0">
                  <c:v>4.5</c:v>
                </c:pt>
              </c:numCache>
            </c:numRef>
          </c:yVal>
          <c:smooth val="0"/>
          <c:extLst>
            <c:ext xmlns:c16="http://schemas.microsoft.com/office/drawing/2014/chart" uri="{C3380CC4-5D6E-409C-BE32-E72D297353CC}">
              <c16:uniqueId val="{00000003-F74D-4A3C-80AC-1FC949209B0E}"/>
            </c:ext>
          </c:extLst>
        </c:ser>
        <c:ser>
          <c:idx val="4"/>
          <c:order val="4"/>
          <c:tx>
            <c:strRef>
              <c:f>'F11 - Calif Caract'!$A$8</c:f>
              <c:strCache>
                <c:ptCount val="1"/>
                <c:pt idx="0">
                  <c:v>45. Financiación del programa académico</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'F11 - Calif Caract'!$B$8</c:f>
              <c:numCache>
                <c:formatCode>0</c:formatCode>
                <c:ptCount val="1"/>
                <c:pt idx="0">
                  <c:v>4</c:v>
                </c:pt>
              </c:numCache>
            </c:numRef>
          </c:xVal>
          <c:yVal>
            <c:numRef>
              <c:f>'F11 - Calif Caract'!$D$8</c:f>
              <c:numCache>
                <c:formatCode>0.0</c:formatCode>
                <c:ptCount val="1"/>
                <c:pt idx="0">
                  <c:v>4.5</c:v>
                </c:pt>
              </c:numCache>
            </c:numRef>
          </c:yVal>
          <c:smooth val="0"/>
          <c:extLst>
            <c:ext xmlns:c16="http://schemas.microsoft.com/office/drawing/2014/chart" uri="{C3380CC4-5D6E-409C-BE32-E72D297353CC}">
              <c16:uniqueId val="{00000004-F74D-4A3C-80AC-1FC949209B0E}"/>
            </c:ext>
          </c:extLst>
        </c:ser>
        <c:ser>
          <c:idx val="5"/>
          <c:order val="5"/>
          <c:tx>
            <c:strRef>
              <c:f>'F11 - Calif Caract'!$A$9</c:f>
              <c:strCache>
                <c:ptCount val="1"/>
                <c:pt idx="0">
                  <c:v>46. Aseguramiento de la alta calidad y mejora continua </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'F11 - Calif Caract'!$B$9</c:f>
              <c:numCache>
                <c:formatCode>0</c:formatCode>
                <c:ptCount val="1"/>
                <c:pt idx="0">
                  <c:v>4</c:v>
                </c:pt>
              </c:numCache>
            </c:numRef>
          </c:xVal>
          <c:yVal>
            <c:numRef>
              <c:f>'F11 - Calif Caract'!$D$9</c:f>
              <c:numCache>
                <c:formatCode>0.0</c:formatCode>
                <c:ptCount val="1"/>
                <c:pt idx="0">
                  <c:v>3</c:v>
                </c:pt>
              </c:numCache>
            </c:numRef>
          </c:yVal>
          <c:smooth val="0"/>
          <c:extLst>
            <c:ext xmlns:c16="http://schemas.microsoft.com/office/drawing/2014/chart" uri="{C3380CC4-5D6E-409C-BE32-E72D297353CC}">
              <c16:uniqueId val="{00000005-F74D-4A3C-80AC-1FC949209B0E}"/>
            </c:ext>
          </c:extLst>
        </c:ser>
        <c:ser>
          <c:idx val="6"/>
          <c:order val="6"/>
          <c:tx>
            <c:strRef>
              <c:f>'F11 - Calif Caract'!#REF!</c:f>
              <c:strCache>
                <c:ptCount val="1"/>
                <c:pt idx="0">
                  <c:v>#REF!</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'F11 - Calif Caract'!#REF!</c:f>
            </c:numRef>
          </c:xVal>
          <c:yVal>
            <c:numRef>
              <c:f>'F11 - Calif Caract'!#REF!</c:f>
              <c:numCache>
                <c:formatCode>General</c:formatCode>
                <c:ptCount val="1"/>
                <c:pt idx="0">
                  <c:v>1</c:v>
                </c:pt>
              </c:numCache>
            </c:numRef>
          </c:yVal>
          <c:smooth val="0"/>
          <c:extLst>
            <c:ext xmlns:c16="http://schemas.microsoft.com/office/drawing/2014/chart" uri="{C3380CC4-5D6E-409C-BE32-E72D297353CC}">
              <c16:uniqueId val="{00000006-F74D-4A3C-80AC-1FC949209B0E}"/>
            </c:ext>
          </c:extLst>
        </c:ser>
        <c:ser>
          <c:idx val="7"/>
          <c:order val="7"/>
          <c:tx>
            <c:strRef>
              <c:f>'F11 - Calif Caract'!#REF!</c:f>
              <c:strCache>
                <c:ptCount val="1"/>
                <c:pt idx="0">
                  <c:v>#REF!</c:v>
                </c:pt>
              </c:strCache>
            </c:strRef>
          </c:tx>
          <c:spPr>
            <a:ln w="19050">
              <a:noFill/>
            </a:ln>
          </c:spPr>
          <c:marker>
            <c:symbol val="diamond"/>
            <c:size val="6"/>
            <c:spPr>
              <a:solidFill>
                <a:schemeClr val="accent6"/>
              </a:solidFill>
              <a:ln w="9525">
                <a:solidFill>
                  <a:schemeClr val="accent6"/>
                </a:solidFill>
                <a:round/>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'F11 - Calif Caract'!#REF!</c:f>
            </c:numRef>
          </c:xVal>
          <c:yVal>
            <c:numRef>
              <c:f>'F11 - Calif Caract'!#REF!</c:f>
              <c:numCache>
                <c:formatCode>General</c:formatCode>
                <c:ptCount val="1"/>
                <c:pt idx="0">
                  <c:v>1</c:v>
                </c:pt>
              </c:numCache>
            </c:numRef>
          </c:yVal>
          <c:smooth val="0"/>
          <c:extLst>
            <c:ext xmlns:c16="http://schemas.microsoft.com/office/drawing/2014/chart" uri="{C3380CC4-5D6E-409C-BE32-E72D297353CC}">
              <c16:uniqueId val="{00000007-F74D-4A3C-80AC-1FC949209B0E}"/>
            </c:ext>
          </c:extLst>
        </c:ser>
        <c:ser>
          <c:idx val="8"/>
          <c:order val="8"/>
          <c:tx>
            <c:strRef>
              <c:f>'F11 - Calif Caract'!#REF!</c:f>
              <c:strCache>
                <c:ptCount val="1"/>
                <c:pt idx="0">
                  <c:v>#REF!</c:v>
                </c:pt>
              </c:strCache>
            </c:strRef>
          </c:tx>
          <c:spPr>
            <a:ln w="19050">
              <a:noFill/>
            </a:ln>
          </c:spPr>
          <c:marker>
            <c:symbol val="square"/>
            <c:size val="6"/>
            <c:spPr>
              <a:solidFill>
                <a:schemeClr val="accent5"/>
              </a:solidFill>
              <a:ln w="9525">
                <a:solidFill>
                  <a:schemeClr val="accent5"/>
                </a:solidFill>
                <a:round/>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'F11 - Calif Caract'!#REF!</c:f>
            </c:numRef>
          </c:xVal>
          <c:yVal>
            <c:numRef>
              <c:f>'F11 - Calif Caract'!#REF!</c:f>
              <c:numCache>
                <c:formatCode>General</c:formatCode>
                <c:ptCount val="1"/>
                <c:pt idx="0">
                  <c:v>1</c:v>
                </c:pt>
              </c:numCache>
            </c:numRef>
          </c:yVal>
          <c:smooth val="0"/>
          <c:extLst>
            <c:ext xmlns:c16="http://schemas.microsoft.com/office/drawing/2014/chart" uri="{C3380CC4-5D6E-409C-BE32-E72D297353CC}">
              <c16:uniqueId val="{00000008-F74D-4A3C-80AC-1FC949209B0E}"/>
            </c:ext>
          </c:extLst>
        </c:ser>
        <c:ser>
          <c:idx val="9"/>
          <c:order val="9"/>
          <c:tx>
            <c:strRef>
              <c:f>'F5 - Calif Caract'!#REF!</c:f>
              <c:strCache>
                <c:ptCount val="1"/>
                <c:pt idx="0">
                  <c:v>#REF!</c:v>
                </c:pt>
              </c:strCache>
            </c:strRef>
          </c:tx>
          <c:spPr>
            <a:ln w="19050">
              <a:noFill/>
            </a:ln>
          </c:spPr>
          <c:marker>
            <c:symbol val="triangle"/>
            <c:size val="6"/>
            <c:spPr>
              <a:solidFill>
                <a:schemeClr val="accent4"/>
              </a:solidFill>
              <a:ln w="9525">
                <a:solidFill>
                  <a:schemeClr val="accent4"/>
                </a:solidFill>
                <a:round/>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'F5 - Calif Caract'!#REF!</c:f>
            </c:numRef>
          </c:xVal>
          <c:yVal>
            <c:numRef>
              <c:f>'F5 - Calif Caract'!#REF!</c:f>
              <c:numCache>
                <c:formatCode>General</c:formatCode>
                <c:ptCount val="1"/>
                <c:pt idx="0">
                  <c:v>1</c:v>
                </c:pt>
              </c:numCache>
            </c:numRef>
          </c:yVal>
          <c:smooth val="0"/>
          <c:extLst>
            <c:ext xmlns:c16="http://schemas.microsoft.com/office/drawing/2014/chart" uri="{C3380CC4-5D6E-409C-BE32-E72D297353CC}">
              <c16:uniqueId val="{00000009-F74D-4A3C-80AC-1FC949209B0E}"/>
            </c:ext>
          </c:extLst>
        </c:ser>
        <c:ser>
          <c:idx val="10"/>
          <c:order val="10"/>
          <c:tx>
            <c:strRef>
              <c:f>'F5 - Calif Caract'!#REF!</c:f>
              <c:strCache>
                <c:ptCount val="1"/>
                <c:pt idx="0">
                  <c:v>#REF!</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'F5 - Calif Caract'!#REF!</c:f>
            </c:numRef>
          </c:xVal>
          <c:yVal>
            <c:numRef>
              <c:f>'F5 - Calif Caract'!#REF!</c:f>
              <c:numCache>
                <c:formatCode>General</c:formatCode>
                <c:ptCount val="1"/>
                <c:pt idx="0">
                  <c:v>1</c:v>
                </c:pt>
              </c:numCache>
            </c:numRef>
          </c:yVal>
          <c:smooth val="0"/>
          <c:extLst>
            <c:ext xmlns:c16="http://schemas.microsoft.com/office/drawing/2014/chart" uri="{C3380CC4-5D6E-409C-BE32-E72D297353CC}">
              <c16:uniqueId val="{0000000A-F74D-4A3C-80AC-1FC949209B0E}"/>
            </c:ext>
          </c:extLst>
        </c:ser>
        <c:dLbls>
          <c:dLblPos val="t"/>
          <c:showLegendKey val="0"/>
          <c:showVal val="1"/>
          <c:showCatName val="0"/>
          <c:showSerName val="0"/>
          <c:showPercent val="0"/>
          <c:showBubbleSize val="0"/>
        </c:dLbls>
        <c:axId val="534705488"/>
        <c:axId val="534709840"/>
      </c:scatterChart>
      <c:valAx>
        <c:axId val="534705488"/>
        <c:scaling>
          <c:orientation val="minMax"/>
          <c:max val="4"/>
          <c:min val="0"/>
        </c:scaling>
        <c:delete val="0"/>
        <c:axPos val="b"/>
        <c:title>
          <c:tx>
            <c:rich>
              <a:bodyPr rot="0" vert="horz"/>
              <a:lstStyle/>
              <a:p>
                <a:pPr>
                  <a:defRPr/>
                </a:pPr>
                <a:r>
                  <a:rPr lang="es-CO"/>
                  <a:t>grado de importancia</a:t>
                </a:r>
              </a:p>
            </c:rich>
          </c:tx>
          <c:overlay val="0"/>
          <c:spPr>
            <a:noFill/>
            <a:ln>
              <a:noFill/>
            </a:ln>
            <a:effectLst/>
          </c:spPr>
        </c:title>
        <c:numFmt formatCode="0" sourceLinked="1"/>
        <c:majorTickMark val="none"/>
        <c:minorTickMark val="none"/>
        <c:tickLblPos val="low"/>
        <c:spPr>
          <a:noFill/>
          <a:ln w="9525" cap="flat" cmpd="sng" algn="ctr">
            <a:solidFill>
              <a:schemeClr val="tx1"/>
            </a:solidFill>
            <a:round/>
          </a:ln>
          <a:effectLst/>
        </c:spPr>
        <c:txPr>
          <a:bodyPr rot="-60000000" vert="horz"/>
          <a:lstStyle/>
          <a:p>
            <a:pPr>
              <a:defRPr/>
            </a:pPr>
            <a:endParaRPr lang="es-CO"/>
          </a:p>
        </c:txPr>
        <c:crossAx val="534709840"/>
        <c:crossesAt val="4"/>
        <c:crossBetween val="midCat"/>
      </c:valAx>
      <c:valAx>
        <c:axId val="534709840"/>
        <c:scaling>
          <c:orientation val="minMax"/>
          <c:max val="5"/>
          <c:min val="1"/>
        </c:scaling>
        <c:delete val="0"/>
        <c:axPos val="l"/>
        <c:title>
          <c:tx>
            <c:rich>
              <a:bodyPr rot="-5400000" vert="horz"/>
              <a:lstStyle/>
              <a:p>
                <a:pPr>
                  <a:defRPr/>
                </a:pPr>
                <a:r>
                  <a:rPr lang="es-CO"/>
                  <a:t>calificación</a:t>
                </a:r>
              </a:p>
            </c:rich>
          </c:tx>
          <c:overlay val="0"/>
          <c:spPr>
            <a:noFill/>
            <a:ln>
              <a:noFill/>
            </a:ln>
            <a:effectLst/>
          </c:spPr>
        </c:title>
        <c:numFmt formatCode="0.0" sourceLinked="1"/>
        <c:majorTickMark val="none"/>
        <c:minorTickMark val="none"/>
        <c:tickLblPos val="low"/>
        <c:spPr>
          <a:noFill/>
          <a:ln w="9525" cap="flat" cmpd="sng" algn="ctr">
            <a:solidFill>
              <a:schemeClr val="tx1"/>
            </a:solidFill>
            <a:round/>
          </a:ln>
          <a:effectLst/>
        </c:spPr>
        <c:txPr>
          <a:bodyPr rot="-60000000" vert="horz"/>
          <a:lstStyle/>
          <a:p>
            <a:pPr>
              <a:defRPr/>
            </a:pPr>
            <a:endParaRPr lang="es-CO"/>
          </a:p>
        </c:txPr>
        <c:crossAx val="534705488"/>
        <c:crossesAt val="2"/>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O" sz="1050"/>
              <a:t>FACTOR 12. RECURSOS FISÍCOS Y TECNOLÓGICOS</a:t>
            </a:r>
          </a:p>
        </c:rich>
      </c:tx>
      <c:layout>
        <c:manualLayout>
          <c:xMode val="edge"/>
          <c:yMode val="edge"/>
          <c:x val="0.15566040383565916"/>
          <c:y val="2.0998094252751637E-2"/>
        </c:manualLayout>
      </c:layout>
      <c:overlay val="0"/>
      <c:spPr>
        <a:noFill/>
        <a:ln>
          <a:noFill/>
        </a:ln>
        <a:effectLst/>
      </c:spPr>
    </c:title>
    <c:autoTitleDeleted val="0"/>
    <c:plotArea>
      <c:layout/>
      <c:scatterChart>
        <c:scatterStyle val="lineMarker"/>
        <c:varyColors val="0"/>
        <c:ser>
          <c:idx val="0"/>
          <c:order val="0"/>
          <c:tx>
            <c:v>C25</c:v>
          </c:tx>
          <c:spPr>
            <a:ln w="25400" cap="rnd">
              <a:noFill/>
              <a:round/>
            </a:ln>
            <a:effectLst/>
          </c:spPr>
          <c:marker>
            <c:symbol val="diamond"/>
            <c:size val="6"/>
            <c:spPr>
              <a:solidFill>
                <a:schemeClr val="accent6"/>
              </a:solidFill>
              <a:ln w="9525">
                <a:solidFill>
                  <a:schemeClr val="accent6"/>
                </a:solidFill>
                <a:round/>
              </a:ln>
              <a:effectLst/>
            </c:spPr>
          </c:marker>
          <c:dLbls>
            <c:spPr>
              <a:noFill/>
              <a:ln>
                <a:noFill/>
              </a:ln>
              <a:effectLst/>
            </c:spPr>
            <c:txPr>
              <a:bodyPr rot="0" vert="horz"/>
              <a:lstStyle/>
              <a:p>
                <a:pPr>
                  <a:defRPr/>
                </a:pPr>
                <a:endParaRPr lang="es-CO"/>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xVal>
            <c:numRef>
              <c:f>'F12 - Calif Caract'!$B$4</c:f>
              <c:numCache>
                <c:formatCode>0</c:formatCode>
                <c:ptCount val="1"/>
                <c:pt idx="0">
                  <c:v>4</c:v>
                </c:pt>
              </c:numCache>
            </c:numRef>
          </c:xVal>
          <c:yVal>
            <c:numRef>
              <c:f>'F12 - Calif Caract'!$D$4</c:f>
              <c:numCache>
                <c:formatCode>0.0</c:formatCode>
                <c:ptCount val="1"/>
                <c:pt idx="0">
                  <c:v>3</c:v>
                </c:pt>
              </c:numCache>
            </c:numRef>
          </c:yVal>
          <c:smooth val="0"/>
          <c:extLst>
            <c:ext xmlns:c16="http://schemas.microsoft.com/office/drawing/2014/chart" uri="{C3380CC4-5D6E-409C-BE32-E72D297353CC}">
              <c16:uniqueId val="{00000000-5F07-490C-B618-80DF5CF2AF72}"/>
            </c:ext>
          </c:extLst>
        </c:ser>
        <c:ser>
          <c:idx val="1"/>
          <c:order val="1"/>
          <c:tx>
            <c:v>C26</c:v>
          </c:tx>
          <c:spPr>
            <a:ln w="25400" cap="rnd">
              <a:noFill/>
              <a:round/>
            </a:ln>
            <a:effectLst/>
          </c:spPr>
          <c:marker>
            <c:symbol val="square"/>
            <c:size val="6"/>
            <c:spPr>
              <a:solidFill>
                <a:schemeClr val="accent5"/>
              </a:solidFill>
              <a:ln w="9525">
                <a:solidFill>
                  <a:schemeClr val="accent5"/>
                </a:solidFill>
                <a:round/>
              </a:ln>
              <a:effectLst/>
            </c:spPr>
          </c:marker>
          <c:dLbls>
            <c:spPr>
              <a:noFill/>
              <a:ln>
                <a:noFill/>
              </a:ln>
              <a:effectLst/>
            </c:spPr>
            <c:txPr>
              <a:bodyPr rot="0" vert="horz"/>
              <a:lstStyle/>
              <a:p>
                <a:pPr>
                  <a:defRPr/>
                </a:pPr>
                <a:endParaRPr lang="es-CO"/>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xVal>
            <c:numRef>
              <c:f>'F12 - Calif Caract'!$B$5</c:f>
              <c:numCache>
                <c:formatCode>0</c:formatCode>
                <c:ptCount val="1"/>
                <c:pt idx="0">
                  <c:v>4</c:v>
                </c:pt>
              </c:numCache>
            </c:numRef>
          </c:xVal>
          <c:yVal>
            <c:numRef>
              <c:f>'F12 - Calif Caract'!$D$5</c:f>
              <c:numCache>
                <c:formatCode>0.0</c:formatCode>
                <c:ptCount val="1"/>
                <c:pt idx="0">
                  <c:v>4</c:v>
                </c:pt>
              </c:numCache>
            </c:numRef>
          </c:yVal>
          <c:smooth val="0"/>
          <c:extLst>
            <c:ext xmlns:c16="http://schemas.microsoft.com/office/drawing/2014/chart" uri="{C3380CC4-5D6E-409C-BE32-E72D297353CC}">
              <c16:uniqueId val="{00000001-5F07-490C-B618-80DF5CF2AF72}"/>
            </c:ext>
          </c:extLst>
        </c:ser>
        <c:ser>
          <c:idx val="3"/>
          <c:order val="2"/>
          <c:tx>
            <c:v>C28</c:v>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'F8 - Calif Caract'!#REF!</c:f>
            </c:numRef>
          </c:xVal>
          <c:yVal>
            <c:numRef>
              <c:f>'F8 - Calif Caract'!#REF!</c:f>
              <c:numCache>
                <c:formatCode>General</c:formatCode>
                <c:ptCount val="1"/>
                <c:pt idx="0">
                  <c:v>1</c:v>
                </c:pt>
              </c:numCache>
            </c:numRef>
          </c:yVal>
          <c:smooth val="0"/>
          <c:extLst>
            <c:ext xmlns:c16="http://schemas.microsoft.com/office/drawing/2014/chart" uri="{C3380CC4-5D6E-409C-BE32-E72D297353CC}">
              <c16:uniqueId val="{00000002-5F07-490C-B618-80DF5CF2AF72}"/>
            </c:ext>
          </c:extLst>
        </c:ser>
        <c:dLbls>
          <c:dLblPos val="t"/>
          <c:showLegendKey val="0"/>
          <c:showVal val="1"/>
          <c:showCatName val="0"/>
          <c:showSerName val="0"/>
          <c:showPercent val="0"/>
          <c:showBubbleSize val="0"/>
        </c:dLbls>
        <c:axId val="537003728"/>
        <c:axId val="537013520"/>
      </c:scatterChart>
      <c:valAx>
        <c:axId val="537003728"/>
        <c:scaling>
          <c:orientation val="minMax"/>
          <c:max val="4"/>
          <c:min val="0"/>
        </c:scaling>
        <c:delete val="0"/>
        <c:axPos val="b"/>
        <c:title>
          <c:tx>
            <c:rich>
              <a:bodyPr rot="0" vert="horz"/>
              <a:lstStyle/>
              <a:p>
                <a:pPr>
                  <a:defRPr/>
                </a:pPr>
                <a:r>
                  <a:rPr lang="es-CO"/>
                  <a:t>grado de importancia</a:t>
                </a:r>
              </a:p>
            </c:rich>
          </c:tx>
          <c:overlay val="0"/>
          <c:spPr>
            <a:noFill/>
            <a:ln>
              <a:noFill/>
            </a:ln>
            <a:effectLst/>
          </c:spPr>
        </c:title>
        <c:numFmt formatCode="0" sourceLinked="1"/>
        <c:majorTickMark val="none"/>
        <c:minorTickMark val="none"/>
        <c:tickLblPos val="low"/>
        <c:spPr>
          <a:noFill/>
          <a:ln w="9525" cap="flat" cmpd="sng" algn="ctr">
            <a:solidFill>
              <a:schemeClr val="tx1"/>
            </a:solidFill>
            <a:round/>
          </a:ln>
          <a:effectLst/>
        </c:spPr>
        <c:txPr>
          <a:bodyPr rot="-60000000" vert="horz"/>
          <a:lstStyle/>
          <a:p>
            <a:pPr>
              <a:defRPr/>
            </a:pPr>
            <a:endParaRPr lang="es-CO"/>
          </a:p>
        </c:txPr>
        <c:crossAx val="537013520"/>
        <c:crossesAt val="4"/>
        <c:crossBetween val="midCat"/>
      </c:valAx>
      <c:valAx>
        <c:axId val="537013520"/>
        <c:scaling>
          <c:orientation val="minMax"/>
          <c:max val="5"/>
          <c:min val="1"/>
        </c:scaling>
        <c:delete val="0"/>
        <c:axPos val="l"/>
        <c:title>
          <c:tx>
            <c:rich>
              <a:bodyPr rot="-5400000" vert="horz"/>
              <a:lstStyle/>
              <a:p>
                <a:pPr>
                  <a:defRPr/>
                </a:pPr>
                <a:r>
                  <a:rPr lang="es-CO"/>
                  <a:t>calificación</a:t>
                </a:r>
              </a:p>
            </c:rich>
          </c:tx>
          <c:overlay val="0"/>
          <c:spPr>
            <a:noFill/>
            <a:ln>
              <a:noFill/>
            </a:ln>
            <a:effectLst/>
          </c:spPr>
        </c:title>
        <c:numFmt formatCode="0.0" sourceLinked="1"/>
        <c:majorTickMark val="none"/>
        <c:minorTickMark val="none"/>
        <c:tickLblPos val="low"/>
        <c:spPr>
          <a:noFill/>
          <a:ln w="9525" cap="flat" cmpd="sng" algn="ctr">
            <a:solidFill>
              <a:schemeClr val="tx1"/>
            </a:solidFill>
            <a:round/>
          </a:ln>
          <a:effectLst/>
        </c:spPr>
        <c:txPr>
          <a:bodyPr rot="-60000000" vert="horz"/>
          <a:lstStyle/>
          <a:p>
            <a:pPr>
              <a:defRPr/>
            </a:pPr>
            <a:endParaRPr lang="es-CO"/>
          </a:p>
        </c:txPr>
        <c:crossAx val="537003728"/>
        <c:crossesAt val="2"/>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cap="all" spc="120" normalizeH="0" baseline="0">
                <a:solidFill>
                  <a:schemeClr val="tx1">
                    <a:lumMod val="65000"/>
                    <a:lumOff val="35000"/>
                  </a:schemeClr>
                </a:solidFill>
                <a:latin typeface="+mn-lt"/>
                <a:ea typeface="+mn-ea"/>
                <a:cs typeface="+mn-cs"/>
              </a:defRPr>
            </a:pPr>
            <a:r>
              <a:rPr lang="es-CO" sz="900" b="1" i="0" cap="all" baseline="0">
                <a:effectLst/>
              </a:rPr>
              <a:t>1. PROYECTO EDUCATIVO DEL PROGRAMA E IDENTIDAD INSTITUCIONAL</a:t>
            </a:r>
            <a:endParaRPr lang="es-CO" sz="900">
              <a:effectLst/>
            </a:endParaRPr>
          </a:p>
        </c:rich>
      </c:tx>
      <c:layout>
        <c:manualLayout>
          <c:xMode val="edge"/>
          <c:yMode val="edge"/>
          <c:x val="0.18363412065774268"/>
          <c:y val="3.6856642529519222E-2"/>
        </c:manualLayout>
      </c:layout>
      <c:overlay val="0"/>
      <c:spPr>
        <a:noFill/>
        <a:ln>
          <a:noFill/>
        </a:ln>
        <a:effectLst/>
      </c:spPr>
    </c:title>
    <c:autoTitleDeleted val="0"/>
    <c:plotArea>
      <c:layout>
        <c:manualLayout>
          <c:layoutTarget val="inner"/>
          <c:xMode val="edge"/>
          <c:yMode val="edge"/>
          <c:x val="0.12964143494324873"/>
          <c:y val="0.11946584041860092"/>
          <c:w val="0.79718000183727111"/>
          <c:h val="0.62447324435404117"/>
        </c:manualLayout>
      </c:layout>
      <c:scatterChart>
        <c:scatterStyle val="lineMarker"/>
        <c:varyColors val="0"/>
        <c:ser>
          <c:idx val="1"/>
          <c:order val="0"/>
          <c:tx>
            <c:v>C1</c:v>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'F1 - Calif Caract'!$B$4</c:f>
              <c:numCache>
                <c:formatCode>0</c:formatCode>
                <c:ptCount val="1"/>
                <c:pt idx="0">
                  <c:v>5</c:v>
                </c:pt>
              </c:numCache>
            </c:numRef>
          </c:xVal>
          <c:yVal>
            <c:numRef>
              <c:f>'F1 - Calif Caract'!$D$4</c:f>
              <c:numCache>
                <c:formatCode>0.0</c:formatCode>
                <c:ptCount val="1"/>
                <c:pt idx="0">
                  <c:v>5</c:v>
                </c:pt>
              </c:numCache>
            </c:numRef>
          </c:yVal>
          <c:smooth val="0"/>
          <c:extLst>
            <c:ext xmlns:c16="http://schemas.microsoft.com/office/drawing/2014/chart" uri="{C3380CC4-5D6E-409C-BE32-E72D297353CC}">
              <c16:uniqueId val="{00000000-9C8B-41F6-B741-A1EAEF19FE51}"/>
            </c:ext>
          </c:extLst>
        </c:ser>
        <c:ser>
          <c:idx val="0"/>
          <c:order val="1"/>
          <c:tx>
            <c:v>C2</c:v>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'F1 - Calif Caract'!$B$5</c:f>
              <c:numCache>
                <c:formatCode>0</c:formatCode>
                <c:ptCount val="1"/>
                <c:pt idx="0">
                  <c:v>5</c:v>
                </c:pt>
              </c:numCache>
            </c:numRef>
          </c:xVal>
          <c:yVal>
            <c:numRef>
              <c:f>'F1 - Calif Caract'!$D$5</c:f>
              <c:numCache>
                <c:formatCode>0.0</c:formatCode>
                <c:ptCount val="1"/>
                <c:pt idx="0">
                  <c:v>5</c:v>
                </c:pt>
              </c:numCache>
            </c:numRef>
          </c:yVal>
          <c:smooth val="0"/>
          <c:extLst>
            <c:ext xmlns:c16="http://schemas.microsoft.com/office/drawing/2014/chart" uri="{C3380CC4-5D6E-409C-BE32-E72D297353CC}">
              <c16:uniqueId val="{00000001-9C8B-41F6-B741-A1EAEF19FE51}"/>
            </c:ext>
          </c:extLst>
        </c:ser>
        <c:ser>
          <c:idx val="2"/>
          <c:order val="2"/>
          <c:tx>
            <c:v>C3</c:v>
          </c:tx>
          <c:spPr>
            <a:ln w="19050">
              <a:noFill/>
            </a:ln>
          </c:spPr>
          <c:marker>
            <c:symbol val="diamond"/>
            <c:size val="6"/>
            <c:spPr>
              <a:solidFill>
                <a:schemeClr val="accent6"/>
              </a:solidFill>
              <a:ln w="9525">
                <a:solidFill>
                  <a:schemeClr val="accent6"/>
                </a:solidFill>
                <a:round/>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'F1 - Calif Caract'!#REF!</c:f>
            </c:numRef>
          </c:xVal>
          <c:yVal>
            <c:numRef>
              <c:f>'F1 - Calif Caract'!#REF!</c:f>
              <c:numCache>
                <c:formatCode>General</c:formatCode>
                <c:ptCount val="1"/>
                <c:pt idx="0">
                  <c:v>1</c:v>
                </c:pt>
              </c:numCache>
            </c:numRef>
          </c:yVal>
          <c:smooth val="0"/>
          <c:extLst>
            <c:ext xmlns:c16="http://schemas.microsoft.com/office/drawing/2014/chart" uri="{C3380CC4-5D6E-409C-BE32-E72D297353CC}">
              <c16:uniqueId val="{00000002-9C8B-41F6-B741-A1EAEF19FE51}"/>
            </c:ext>
          </c:extLst>
        </c:ser>
        <c:dLbls>
          <c:dLblPos val="t"/>
          <c:showLegendKey val="0"/>
          <c:showVal val="1"/>
          <c:showCatName val="0"/>
          <c:showSerName val="0"/>
          <c:showPercent val="0"/>
          <c:showBubbleSize val="0"/>
        </c:dLbls>
        <c:axId val="491728032"/>
        <c:axId val="491723136"/>
      </c:scatterChart>
      <c:valAx>
        <c:axId val="491728032"/>
        <c:scaling>
          <c:orientation val="minMax"/>
          <c:max val="4"/>
          <c:min val="0"/>
        </c:scaling>
        <c:delete val="0"/>
        <c:axPos val="b"/>
        <c:title>
          <c:tx>
            <c:rich>
              <a:bodyPr rot="0" spcFirstLastPara="1" vertOverflow="ellipsis" vert="horz" wrap="square" anchor="ctr" anchorCtr="1"/>
              <a:lstStyle/>
              <a:p>
                <a:pPr>
                  <a:defRPr sz="900" b="1" i="0" u="none" strike="noStrike" kern="1200" cap="all" baseline="0">
                    <a:solidFill>
                      <a:schemeClr val="tx1">
                        <a:lumMod val="65000"/>
                        <a:lumOff val="35000"/>
                      </a:schemeClr>
                    </a:solidFill>
                    <a:latin typeface="+mn-lt"/>
                    <a:ea typeface="+mn-ea"/>
                    <a:cs typeface="+mn-cs"/>
                  </a:defRPr>
                </a:pPr>
                <a:r>
                  <a:rPr lang="es-CO" b="1"/>
                  <a:t>grado</a:t>
                </a:r>
                <a:r>
                  <a:rPr lang="es-CO" b="1" baseline="0"/>
                  <a:t> de importancia</a:t>
                </a:r>
                <a:endParaRPr lang="es-CO" b="1"/>
              </a:p>
            </c:rich>
          </c:tx>
          <c:overlay val="0"/>
          <c:spPr>
            <a:noFill/>
            <a:ln>
              <a:noFill/>
            </a:ln>
            <a:effectLst/>
          </c:spPr>
        </c:title>
        <c:numFmt formatCode="0"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491723136"/>
        <c:crossesAt val="4"/>
        <c:crossBetween val="midCat"/>
      </c:valAx>
      <c:valAx>
        <c:axId val="491723136"/>
        <c:scaling>
          <c:orientation val="minMax"/>
          <c:max val="5"/>
          <c:min val="1"/>
        </c:scaling>
        <c:delete val="0"/>
        <c:axPos val="l"/>
        <c:title>
          <c:tx>
            <c:rich>
              <a:bodyPr rot="-5400000" spcFirstLastPara="1" vertOverflow="ellipsis" vert="horz" wrap="square" anchor="ctr" anchorCtr="1"/>
              <a:lstStyle/>
              <a:p>
                <a:pPr>
                  <a:defRPr sz="900" b="1" i="0" u="none" strike="noStrike" kern="1200" cap="all" baseline="0">
                    <a:solidFill>
                      <a:schemeClr val="tx1">
                        <a:lumMod val="65000"/>
                        <a:lumOff val="35000"/>
                      </a:schemeClr>
                    </a:solidFill>
                    <a:latin typeface="+mn-lt"/>
                    <a:ea typeface="+mn-ea"/>
                    <a:cs typeface="+mn-cs"/>
                  </a:defRPr>
                </a:pPr>
                <a:r>
                  <a:rPr lang="es-CO" b="1"/>
                  <a:t>calificación</a:t>
                </a:r>
              </a:p>
            </c:rich>
          </c:tx>
          <c:overlay val="0"/>
          <c:spPr>
            <a:noFill/>
            <a:ln>
              <a:noFill/>
            </a:ln>
            <a:effectLst/>
          </c:spPr>
        </c:title>
        <c:numFmt formatCode="0.0"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491728032"/>
        <c:crossesAt val="2"/>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s-CO"/>
              <a:t>FACTOR 2. ESTUDIANTES </a:t>
            </a:r>
          </a:p>
        </c:rich>
      </c:tx>
      <c:layout>
        <c:manualLayout>
          <c:xMode val="edge"/>
          <c:yMode val="edge"/>
          <c:x val="0.29604977605752342"/>
          <c:y val="1.5306412246630827E-2"/>
        </c:manualLayout>
      </c:layout>
      <c:overlay val="0"/>
      <c:spPr>
        <a:noFill/>
        <a:ln>
          <a:noFill/>
        </a:ln>
        <a:effectLst/>
      </c:spPr>
    </c:title>
    <c:autoTitleDeleted val="0"/>
    <c:plotArea>
      <c:layout/>
      <c:scatterChart>
        <c:scatterStyle val="lineMarker"/>
        <c:varyColors val="0"/>
        <c:ser>
          <c:idx val="0"/>
          <c:order val="0"/>
          <c:tx>
            <c:v>C4</c:v>
          </c:tx>
          <c:spPr>
            <a:ln w="25400" cap="rnd">
              <a:noFill/>
              <a:round/>
            </a:ln>
            <a:effectLst/>
          </c:spPr>
          <c:marker>
            <c:symbol val="diamond"/>
            <c:size val="6"/>
            <c:spPr>
              <a:solidFill>
                <a:schemeClr val="accent6"/>
              </a:solidFill>
              <a:ln w="9525">
                <a:solidFill>
                  <a:schemeClr val="accent6"/>
                </a:solidFill>
                <a:round/>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'F2 - Calif Caract'!$B$4</c:f>
              <c:numCache>
                <c:formatCode>0</c:formatCode>
                <c:ptCount val="1"/>
                <c:pt idx="0">
                  <c:v>4</c:v>
                </c:pt>
              </c:numCache>
            </c:numRef>
          </c:xVal>
          <c:yVal>
            <c:numRef>
              <c:f>'F2 - Calif Caract'!$D$4</c:f>
              <c:numCache>
                <c:formatCode>0.0</c:formatCode>
                <c:ptCount val="1"/>
                <c:pt idx="0">
                  <c:v>3.5</c:v>
                </c:pt>
              </c:numCache>
            </c:numRef>
          </c:yVal>
          <c:smooth val="0"/>
          <c:extLst>
            <c:ext xmlns:c16="http://schemas.microsoft.com/office/drawing/2014/chart" uri="{C3380CC4-5D6E-409C-BE32-E72D297353CC}">
              <c16:uniqueId val="{00000000-785C-493D-86B0-2CC0DED43499}"/>
            </c:ext>
          </c:extLst>
        </c:ser>
        <c:ser>
          <c:idx val="1"/>
          <c:order val="1"/>
          <c:tx>
            <c:v>C5</c:v>
          </c:tx>
          <c:spPr>
            <a:ln w="19050">
              <a:noFill/>
            </a:ln>
          </c:spPr>
          <c:marker>
            <c:symbol val="square"/>
            <c:size val="6"/>
            <c:spPr>
              <a:solidFill>
                <a:schemeClr val="accent5"/>
              </a:solidFill>
              <a:ln w="9525">
                <a:solidFill>
                  <a:schemeClr val="accent5"/>
                </a:solidFill>
                <a:round/>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'F2 - Calif Caract'!$B$5</c:f>
              <c:numCache>
                <c:formatCode>0</c:formatCode>
                <c:ptCount val="1"/>
                <c:pt idx="0">
                  <c:v>3</c:v>
                </c:pt>
              </c:numCache>
            </c:numRef>
          </c:xVal>
          <c:yVal>
            <c:numRef>
              <c:f>'F2 - Calif Caract'!$D$5</c:f>
              <c:numCache>
                <c:formatCode>0.0</c:formatCode>
                <c:ptCount val="1"/>
                <c:pt idx="0">
                  <c:v>3</c:v>
                </c:pt>
              </c:numCache>
            </c:numRef>
          </c:yVal>
          <c:smooth val="0"/>
          <c:extLst>
            <c:ext xmlns:c16="http://schemas.microsoft.com/office/drawing/2014/chart" uri="{C3380CC4-5D6E-409C-BE32-E72D297353CC}">
              <c16:uniqueId val="{00000001-785C-493D-86B0-2CC0DED43499}"/>
            </c:ext>
          </c:extLst>
        </c:ser>
        <c:ser>
          <c:idx val="2"/>
          <c:order val="2"/>
          <c:tx>
            <c:v>C6</c:v>
          </c:tx>
          <c:spPr>
            <a:ln w="25400" cap="rnd">
              <a:noFill/>
              <a:round/>
            </a:ln>
            <a:effectLst/>
          </c:spPr>
          <c:marker>
            <c:symbol val="square"/>
            <c:size val="6"/>
            <c:spPr>
              <a:solidFill>
                <a:schemeClr val="accent4"/>
              </a:solidFill>
              <a:ln w="9525">
                <a:solidFill>
                  <a:schemeClr val="accent4"/>
                </a:solidFill>
                <a:round/>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'F2 - Calif Caract'!$B$6</c:f>
              <c:numCache>
                <c:formatCode>0</c:formatCode>
                <c:ptCount val="1"/>
                <c:pt idx="0">
                  <c:v>4</c:v>
                </c:pt>
              </c:numCache>
            </c:numRef>
          </c:xVal>
          <c:yVal>
            <c:numRef>
              <c:f>'F2 - Calif Caract'!$D$6</c:f>
              <c:numCache>
                <c:formatCode>0.0</c:formatCode>
                <c:ptCount val="1"/>
                <c:pt idx="0">
                  <c:v>2</c:v>
                </c:pt>
              </c:numCache>
            </c:numRef>
          </c:yVal>
          <c:smooth val="0"/>
          <c:extLst>
            <c:ext xmlns:c16="http://schemas.microsoft.com/office/drawing/2014/chart" uri="{C3380CC4-5D6E-409C-BE32-E72D297353CC}">
              <c16:uniqueId val="{00000002-785C-493D-86B0-2CC0DED43499}"/>
            </c:ext>
          </c:extLst>
        </c:ser>
        <c:ser>
          <c:idx val="3"/>
          <c:order val="3"/>
          <c:tx>
            <c:v>C7</c:v>
          </c:tx>
          <c:spPr>
            <a:ln w="25400" cap="rnd">
              <a:noFill/>
              <a:round/>
            </a:ln>
            <a:effectLst/>
          </c:spPr>
          <c:marker>
            <c:symbol val="triangle"/>
            <c:size val="6"/>
            <c:spPr>
              <a:solidFill>
                <a:schemeClr val="accent4"/>
              </a:solidFill>
              <a:ln w="9525">
                <a:solidFill>
                  <a:schemeClr val="accent4"/>
                </a:solidFill>
                <a:round/>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'F2 - Calif Caract'!$B$8</c:f>
              <c:numCache>
                <c:formatCode>0</c:formatCode>
                <c:ptCount val="1"/>
                <c:pt idx="0">
                  <c:v>4</c:v>
                </c:pt>
              </c:numCache>
            </c:numRef>
          </c:xVal>
          <c:yVal>
            <c:numRef>
              <c:f>'F2 - Calif Caract'!$D$8</c:f>
              <c:numCache>
                <c:formatCode>0.0</c:formatCode>
                <c:ptCount val="1"/>
                <c:pt idx="0">
                  <c:v>1.5</c:v>
                </c:pt>
              </c:numCache>
            </c:numRef>
          </c:yVal>
          <c:smooth val="0"/>
          <c:extLst>
            <c:ext xmlns:c16="http://schemas.microsoft.com/office/drawing/2014/chart" uri="{C3380CC4-5D6E-409C-BE32-E72D297353CC}">
              <c16:uniqueId val="{00000003-785C-493D-86B0-2CC0DED43499}"/>
            </c:ext>
          </c:extLst>
        </c:ser>
        <c:dLbls>
          <c:dLblPos val="t"/>
          <c:showLegendKey val="0"/>
          <c:showVal val="1"/>
          <c:showCatName val="0"/>
          <c:showSerName val="0"/>
          <c:showPercent val="0"/>
          <c:showBubbleSize val="0"/>
        </c:dLbls>
        <c:axId val="402858480"/>
        <c:axId val="534708752"/>
      </c:scatterChart>
      <c:valAx>
        <c:axId val="402858480"/>
        <c:scaling>
          <c:orientation val="minMax"/>
          <c:max val="4"/>
          <c:min val="0"/>
        </c:scaling>
        <c:delete val="0"/>
        <c:axPos val="b"/>
        <c:title>
          <c:tx>
            <c:rich>
              <a:bodyPr rot="0" vert="horz"/>
              <a:lstStyle/>
              <a:p>
                <a:pPr>
                  <a:defRPr/>
                </a:pPr>
                <a:r>
                  <a:rPr lang="es-CO"/>
                  <a:t>grado de importancia</a:t>
                </a:r>
              </a:p>
            </c:rich>
          </c:tx>
          <c:overlay val="0"/>
          <c:spPr>
            <a:noFill/>
            <a:ln>
              <a:noFill/>
            </a:ln>
            <a:effectLst/>
          </c:spPr>
        </c:title>
        <c:numFmt formatCode="0" sourceLinked="1"/>
        <c:majorTickMark val="none"/>
        <c:minorTickMark val="none"/>
        <c:tickLblPos val="low"/>
        <c:spPr>
          <a:noFill/>
          <a:ln w="9525" cap="flat" cmpd="sng" algn="ctr">
            <a:solidFill>
              <a:schemeClr val="tx1"/>
            </a:solidFill>
            <a:round/>
          </a:ln>
          <a:effectLst/>
        </c:spPr>
        <c:txPr>
          <a:bodyPr rot="-60000000" vert="horz"/>
          <a:lstStyle/>
          <a:p>
            <a:pPr>
              <a:defRPr/>
            </a:pPr>
            <a:endParaRPr lang="es-CO"/>
          </a:p>
        </c:txPr>
        <c:crossAx val="534708752"/>
        <c:crossesAt val="4"/>
        <c:crossBetween val="midCat"/>
      </c:valAx>
      <c:valAx>
        <c:axId val="534708752"/>
        <c:scaling>
          <c:orientation val="minMax"/>
          <c:max val="5"/>
          <c:min val="1"/>
        </c:scaling>
        <c:delete val="0"/>
        <c:axPos val="l"/>
        <c:title>
          <c:tx>
            <c:rich>
              <a:bodyPr rot="-5400000" vert="horz"/>
              <a:lstStyle/>
              <a:p>
                <a:pPr>
                  <a:defRPr/>
                </a:pPr>
                <a:r>
                  <a:rPr lang="es-CO"/>
                  <a:t>calificación</a:t>
                </a:r>
              </a:p>
            </c:rich>
          </c:tx>
          <c:overlay val="0"/>
          <c:spPr>
            <a:noFill/>
            <a:ln>
              <a:noFill/>
            </a:ln>
            <a:effectLst/>
          </c:spPr>
        </c:title>
        <c:numFmt formatCode="0.0" sourceLinked="1"/>
        <c:majorTickMark val="none"/>
        <c:minorTickMark val="none"/>
        <c:tickLblPos val="low"/>
        <c:spPr>
          <a:noFill/>
          <a:ln w="9525" cap="flat" cmpd="sng" algn="ctr">
            <a:solidFill>
              <a:schemeClr val="tx1"/>
            </a:solidFill>
            <a:round/>
          </a:ln>
          <a:effectLst/>
        </c:spPr>
        <c:txPr>
          <a:bodyPr rot="-60000000" vert="horz"/>
          <a:lstStyle/>
          <a:p>
            <a:pPr>
              <a:defRPr/>
            </a:pPr>
            <a:endParaRPr lang="es-CO"/>
          </a:p>
        </c:txPr>
        <c:crossAx val="402858480"/>
        <c:crossesAt val="2"/>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O" sz="1600"/>
              <a:t>FACTOR 3. PROFESORES </a:t>
            </a:r>
          </a:p>
        </c:rich>
      </c:tx>
      <c:layout>
        <c:manualLayout>
          <c:xMode val="edge"/>
          <c:yMode val="edge"/>
          <c:x val="0.34548162620420492"/>
          <c:y val="1.7891210985299184E-2"/>
        </c:manualLayout>
      </c:layout>
      <c:overlay val="0"/>
      <c:spPr>
        <a:noFill/>
        <a:ln>
          <a:noFill/>
        </a:ln>
        <a:effectLst/>
      </c:spPr>
    </c:title>
    <c:autoTitleDeleted val="0"/>
    <c:plotArea>
      <c:layout>
        <c:manualLayout>
          <c:layoutTarget val="inner"/>
          <c:xMode val="edge"/>
          <c:yMode val="edge"/>
          <c:x val="0.10812787482468174"/>
          <c:y val="0.11667525080869867"/>
          <c:w val="0.84737499230802082"/>
          <c:h val="0.73012714683656343"/>
        </c:manualLayout>
      </c:layout>
      <c:scatterChart>
        <c:scatterStyle val="lineMarker"/>
        <c:varyColors val="0"/>
        <c:ser>
          <c:idx val="0"/>
          <c:order val="0"/>
          <c:tx>
            <c:strRef>
              <c:f>'F3 - Calif Caract'!$A$4</c:f>
              <c:strCache>
                <c:ptCount val="1"/>
                <c:pt idx="0">
                  <c:v>8. Selección, vinculación y permanencia</c:v>
                </c:pt>
              </c:strCache>
            </c:strRef>
          </c:tx>
          <c:spPr>
            <a:ln w="25400" cap="rnd">
              <a:noFill/>
              <a:round/>
            </a:ln>
            <a:effectLst/>
          </c:spPr>
          <c:marker>
            <c:symbol val="diamond"/>
            <c:size val="6"/>
            <c:spPr>
              <a:solidFill>
                <a:schemeClr val="accent6"/>
              </a:solidFill>
              <a:ln w="9525">
                <a:solidFill>
                  <a:schemeClr val="accent6"/>
                </a:solidFill>
                <a:round/>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'F3 - Calif Caract'!$B$4</c:f>
              <c:numCache>
                <c:formatCode>0</c:formatCode>
                <c:ptCount val="1"/>
                <c:pt idx="0">
                  <c:v>4</c:v>
                </c:pt>
              </c:numCache>
            </c:numRef>
          </c:xVal>
          <c:yVal>
            <c:numRef>
              <c:f>'F3 - Calif Caract'!$D$4</c:f>
              <c:numCache>
                <c:formatCode>0.0</c:formatCode>
                <c:ptCount val="1"/>
                <c:pt idx="0">
                  <c:v>4.5</c:v>
                </c:pt>
              </c:numCache>
            </c:numRef>
          </c:yVal>
          <c:smooth val="0"/>
          <c:extLst>
            <c:ext xmlns:c16="http://schemas.microsoft.com/office/drawing/2014/chart" uri="{C3380CC4-5D6E-409C-BE32-E72D297353CC}">
              <c16:uniqueId val="{00000000-F835-47B8-B2C8-672187C5DADE}"/>
            </c:ext>
          </c:extLst>
        </c:ser>
        <c:ser>
          <c:idx val="1"/>
          <c:order val="1"/>
          <c:tx>
            <c:strRef>
              <c:f>'F3 - Calif Caract'!$A$5</c:f>
              <c:strCache>
                <c:ptCount val="1"/>
                <c:pt idx="0">
                  <c:v>9. Estatuto profesoral</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'F3 - Calif Caract'!$B$5</c:f>
              <c:numCache>
                <c:formatCode>0</c:formatCode>
                <c:ptCount val="1"/>
                <c:pt idx="0">
                  <c:v>4</c:v>
                </c:pt>
              </c:numCache>
            </c:numRef>
          </c:xVal>
          <c:yVal>
            <c:numRef>
              <c:f>'F3 - Calif Caract'!$D$5</c:f>
              <c:numCache>
                <c:formatCode>0.0</c:formatCode>
                <c:ptCount val="1"/>
                <c:pt idx="0">
                  <c:v>2</c:v>
                </c:pt>
              </c:numCache>
            </c:numRef>
          </c:yVal>
          <c:smooth val="0"/>
          <c:extLst>
            <c:ext xmlns:c16="http://schemas.microsoft.com/office/drawing/2014/chart" uri="{C3380CC4-5D6E-409C-BE32-E72D297353CC}">
              <c16:uniqueId val="{00000001-F835-47B8-B2C8-672187C5DADE}"/>
            </c:ext>
          </c:extLst>
        </c:ser>
        <c:ser>
          <c:idx val="2"/>
          <c:order val="2"/>
          <c:tx>
            <c:strRef>
              <c:f>'F3 - Calif Caract'!$A$6</c:f>
              <c:strCache>
                <c:ptCount val="1"/>
                <c:pt idx="0">
                  <c:v>10. Número, dedicación, nivel de formación y experiencia</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'F3 - Calif Caract'!$B$6</c:f>
              <c:numCache>
                <c:formatCode>0</c:formatCode>
                <c:ptCount val="1"/>
                <c:pt idx="0">
                  <c:v>4</c:v>
                </c:pt>
              </c:numCache>
            </c:numRef>
          </c:xVal>
          <c:yVal>
            <c:numRef>
              <c:f>'F3 - Calif Caract'!$D$6</c:f>
              <c:numCache>
                <c:formatCode>0.0</c:formatCode>
                <c:ptCount val="1"/>
                <c:pt idx="0">
                  <c:v>2.1</c:v>
                </c:pt>
              </c:numCache>
            </c:numRef>
          </c:yVal>
          <c:smooth val="0"/>
          <c:extLst>
            <c:ext xmlns:c16="http://schemas.microsoft.com/office/drawing/2014/chart" uri="{C3380CC4-5D6E-409C-BE32-E72D297353CC}">
              <c16:uniqueId val="{00000002-F835-47B8-B2C8-672187C5DADE}"/>
            </c:ext>
          </c:extLst>
        </c:ser>
        <c:ser>
          <c:idx val="3"/>
          <c:order val="3"/>
          <c:tx>
            <c:strRef>
              <c:f>'F3 - Calif Caract'!$A$7</c:f>
              <c:strCache>
                <c:ptCount val="1"/>
                <c:pt idx="0">
                  <c:v>11. Desarrollo profesoral</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'F3 - Calif Caract'!$B$7</c:f>
              <c:numCache>
                <c:formatCode>0</c:formatCode>
                <c:ptCount val="1"/>
                <c:pt idx="0">
                  <c:v>3</c:v>
                </c:pt>
              </c:numCache>
            </c:numRef>
          </c:xVal>
          <c:yVal>
            <c:numRef>
              <c:f>'F3 - Calif Caract'!$D$7</c:f>
              <c:numCache>
                <c:formatCode>0.0</c:formatCode>
                <c:ptCount val="1"/>
                <c:pt idx="0">
                  <c:v>4</c:v>
                </c:pt>
              </c:numCache>
            </c:numRef>
          </c:yVal>
          <c:smooth val="0"/>
          <c:extLst>
            <c:ext xmlns:c16="http://schemas.microsoft.com/office/drawing/2014/chart" uri="{C3380CC4-5D6E-409C-BE32-E72D297353CC}">
              <c16:uniqueId val="{00000003-F835-47B8-B2C8-672187C5DADE}"/>
            </c:ext>
          </c:extLst>
        </c:ser>
        <c:ser>
          <c:idx val="4"/>
          <c:order val="4"/>
          <c:tx>
            <c:strRef>
              <c:f>'F3 - Calif Caract'!$A$8</c:f>
              <c:strCache>
                <c:ptCount val="1"/>
                <c:pt idx="0">
                  <c:v>12. Estímulos a la trayectoria profesoral</c:v>
                </c:pt>
              </c:strCache>
            </c:strRef>
          </c:tx>
          <c:spPr>
            <a:ln w="25400" cap="rnd">
              <a:noFill/>
              <a:round/>
            </a:ln>
            <a:effectLst/>
          </c:spPr>
          <c:marker>
            <c:symbol val="square"/>
            <c:size val="6"/>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'F3 - Calif Caract'!$B$8</c:f>
              <c:numCache>
                <c:formatCode>0</c:formatCode>
                <c:ptCount val="1"/>
                <c:pt idx="0">
                  <c:v>3</c:v>
                </c:pt>
              </c:numCache>
            </c:numRef>
          </c:xVal>
          <c:yVal>
            <c:numRef>
              <c:f>'F3 - Calif Caract'!$D$8</c:f>
              <c:numCache>
                <c:formatCode>0.0</c:formatCode>
                <c:ptCount val="1"/>
                <c:pt idx="0">
                  <c:v>3.5</c:v>
                </c:pt>
              </c:numCache>
            </c:numRef>
          </c:yVal>
          <c:smooth val="0"/>
          <c:extLst>
            <c:ext xmlns:c16="http://schemas.microsoft.com/office/drawing/2014/chart" uri="{C3380CC4-5D6E-409C-BE32-E72D297353CC}">
              <c16:uniqueId val="{00000004-F835-47B8-B2C8-672187C5DADE}"/>
            </c:ext>
          </c:extLst>
        </c:ser>
        <c:ser>
          <c:idx val="5"/>
          <c:order val="5"/>
          <c:tx>
            <c:strRef>
              <c:f>'F3 - Calif Caract'!$A$9</c:f>
              <c:strCache>
                <c:ptCount val="1"/>
                <c:pt idx="0">
                  <c:v>13. Producción, pertinencia, utilización e impacto de material docente</c:v>
                </c:pt>
              </c:strCache>
            </c:strRef>
          </c:tx>
          <c:spPr>
            <a:ln w="25400" cap="rnd">
              <a:noFill/>
              <a:round/>
            </a:ln>
            <a:effectLst/>
          </c:spPr>
          <c:marker>
            <c:symbol val="triangle"/>
            <c:size val="6"/>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'F3 - Calif Caract'!$B$9</c:f>
              <c:numCache>
                <c:formatCode>0</c:formatCode>
                <c:ptCount val="1"/>
                <c:pt idx="0">
                  <c:v>4</c:v>
                </c:pt>
              </c:numCache>
            </c:numRef>
          </c:xVal>
          <c:yVal>
            <c:numRef>
              <c:f>'F3 - Calif Caract'!$D$9</c:f>
              <c:numCache>
                <c:formatCode>0.0</c:formatCode>
                <c:ptCount val="1"/>
                <c:pt idx="0">
                  <c:v>3.7</c:v>
                </c:pt>
              </c:numCache>
            </c:numRef>
          </c:yVal>
          <c:smooth val="0"/>
          <c:extLst>
            <c:ext xmlns:c16="http://schemas.microsoft.com/office/drawing/2014/chart" uri="{C3380CC4-5D6E-409C-BE32-E72D297353CC}">
              <c16:uniqueId val="{00000005-F835-47B8-B2C8-672187C5DADE}"/>
            </c:ext>
          </c:extLst>
        </c:ser>
        <c:ser>
          <c:idx val="6"/>
          <c:order val="6"/>
          <c:tx>
            <c:strRef>
              <c:f>'F3 - Calif Caract'!$A$10</c:f>
              <c:strCache>
                <c:ptCount val="1"/>
                <c:pt idx="0">
                  <c:v>14. Remuneración por méritos</c:v>
                </c:pt>
              </c:strCache>
            </c:strRef>
          </c:tx>
          <c:spPr>
            <a:ln w="25400" cap="rnd">
              <a:noFill/>
              <a:round/>
            </a:ln>
            <a:effectLst/>
          </c:spPr>
          <c:marker>
            <c:symbol val="x"/>
            <c:size val="6"/>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'F3 - Calif Caract'!$B$10</c:f>
              <c:numCache>
                <c:formatCode>0</c:formatCode>
                <c:ptCount val="1"/>
                <c:pt idx="0">
                  <c:v>3</c:v>
                </c:pt>
              </c:numCache>
            </c:numRef>
          </c:xVal>
          <c:yVal>
            <c:numRef>
              <c:f>'F3 - Calif Caract'!$D$10</c:f>
              <c:numCache>
                <c:formatCode>0.0</c:formatCode>
                <c:ptCount val="1"/>
                <c:pt idx="0">
                  <c:v>2</c:v>
                </c:pt>
              </c:numCache>
            </c:numRef>
          </c:yVal>
          <c:smooth val="0"/>
          <c:extLst>
            <c:ext xmlns:c16="http://schemas.microsoft.com/office/drawing/2014/chart" uri="{C3380CC4-5D6E-409C-BE32-E72D297353CC}">
              <c16:uniqueId val="{00000006-F835-47B8-B2C8-672187C5DADE}"/>
            </c:ext>
          </c:extLst>
        </c:ser>
        <c:ser>
          <c:idx val="7"/>
          <c:order val="7"/>
          <c:tx>
            <c:strRef>
              <c:f>'F3 - Calif Caract'!$A$11</c:f>
              <c:strCache>
                <c:ptCount val="1"/>
                <c:pt idx="0">
                  <c:v>15. Evaluación de profesores</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'F3 - Calif Caract'!$B$11</c:f>
              <c:numCache>
                <c:formatCode>0</c:formatCode>
                <c:ptCount val="1"/>
                <c:pt idx="0">
                  <c:v>3</c:v>
                </c:pt>
              </c:numCache>
            </c:numRef>
          </c:xVal>
          <c:yVal>
            <c:numRef>
              <c:f>'F3 - Calif Caract'!$D$11</c:f>
              <c:numCache>
                <c:formatCode>0.0</c:formatCode>
                <c:ptCount val="1"/>
                <c:pt idx="0">
                  <c:v>1</c:v>
                </c:pt>
              </c:numCache>
            </c:numRef>
          </c:yVal>
          <c:smooth val="0"/>
          <c:extLst>
            <c:ext xmlns:c16="http://schemas.microsoft.com/office/drawing/2014/chart" uri="{C3380CC4-5D6E-409C-BE32-E72D297353CC}">
              <c16:uniqueId val="{00000007-F835-47B8-B2C8-672187C5DADE}"/>
            </c:ext>
          </c:extLst>
        </c:ser>
        <c:dLbls>
          <c:dLblPos val="t"/>
          <c:showLegendKey val="0"/>
          <c:showVal val="1"/>
          <c:showCatName val="0"/>
          <c:showSerName val="0"/>
          <c:showPercent val="0"/>
          <c:showBubbleSize val="0"/>
        </c:dLbls>
        <c:axId val="534703312"/>
        <c:axId val="534709296"/>
      </c:scatterChart>
      <c:valAx>
        <c:axId val="534703312"/>
        <c:scaling>
          <c:orientation val="minMax"/>
          <c:max val="4"/>
          <c:min val="0"/>
        </c:scaling>
        <c:delete val="0"/>
        <c:axPos val="b"/>
        <c:title>
          <c:tx>
            <c:rich>
              <a:bodyPr rot="0" vert="horz"/>
              <a:lstStyle/>
              <a:p>
                <a:pPr>
                  <a:defRPr/>
                </a:pPr>
                <a:r>
                  <a:rPr lang="es-CO"/>
                  <a:t>grado de importancia</a:t>
                </a:r>
              </a:p>
            </c:rich>
          </c:tx>
          <c:overlay val="0"/>
          <c:spPr>
            <a:noFill/>
            <a:ln>
              <a:noFill/>
            </a:ln>
            <a:effectLst/>
          </c:spPr>
        </c:title>
        <c:numFmt formatCode="0" sourceLinked="1"/>
        <c:majorTickMark val="none"/>
        <c:minorTickMark val="none"/>
        <c:tickLblPos val="low"/>
        <c:spPr>
          <a:noFill/>
          <a:ln w="9525" cap="flat" cmpd="sng" algn="ctr">
            <a:solidFill>
              <a:schemeClr val="tx1"/>
            </a:solidFill>
            <a:round/>
          </a:ln>
          <a:effectLst/>
        </c:spPr>
        <c:txPr>
          <a:bodyPr rot="-60000000" vert="horz"/>
          <a:lstStyle/>
          <a:p>
            <a:pPr>
              <a:defRPr/>
            </a:pPr>
            <a:endParaRPr lang="es-CO"/>
          </a:p>
        </c:txPr>
        <c:crossAx val="534709296"/>
        <c:crossesAt val="4"/>
        <c:crossBetween val="midCat"/>
      </c:valAx>
      <c:valAx>
        <c:axId val="534709296"/>
        <c:scaling>
          <c:orientation val="minMax"/>
          <c:max val="5"/>
          <c:min val="1"/>
        </c:scaling>
        <c:delete val="0"/>
        <c:axPos val="l"/>
        <c:title>
          <c:tx>
            <c:rich>
              <a:bodyPr rot="-5400000" vert="horz"/>
              <a:lstStyle/>
              <a:p>
                <a:pPr>
                  <a:defRPr/>
                </a:pPr>
                <a:r>
                  <a:rPr lang="es-CO"/>
                  <a:t>calificación</a:t>
                </a:r>
              </a:p>
            </c:rich>
          </c:tx>
          <c:overlay val="0"/>
          <c:spPr>
            <a:noFill/>
            <a:ln>
              <a:noFill/>
            </a:ln>
            <a:effectLst/>
          </c:spPr>
        </c:title>
        <c:numFmt formatCode="0.0" sourceLinked="1"/>
        <c:majorTickMark val="none"/>
        <c:minorTickMark val="none"/>
        <c:tickLblPos val="low"/>
        <c:spPr>
          <a:noFill/>
          <a:ln w="9525" cap="flat" cmpd="sng" algn="ctr">
            <a:solidFill>
              <a:schemeClr val="tx1"/>
            </a:solidFill>
            <a:round/>
          </a:ln>
          <a:effectLst/>
        </c:spPr>
        <c:txPr>
          <a:bodyPr rot="-60000000" vert="horz"/>
          <a:lstStyle/>
          <a:p>
            <a:pPr>
              <a:defRPr/>
            </a:pPr>
            <a:endParaRPr lang="es-CO"/>
          </a:p>
        </c:txPr>
        <c:crossAx val="534703312"/>
        <c:crossesAt val="2"/>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100"/>
            </a:pPr>
            <a:r>
              <a:rPr lang="es-CO" sz="1100"/>
              <a:t>FACTOR 4. EGRESADOS</a:t>
            </a:r>
          </a:p>
        </c:rich>
      </c:tx>
      <c:layout>
        <c:manualLayout>
          <c:xMode val="edge"/>
          <c:yMode val="edge"/>
          <c:x val="0.36648986434936737"/>
          <c:y val="2.0978857450753615E-2"/>
        </c:manualLayout>
      </c:layout>
      <c:overlay val="0"/>
      <c:spPr>
        <a:noFill/>
        <a:ln>
          <a:noFill/>
        </a:ln>
        <a:effectLst/>
      </c:spPr>
    </c:title>
    <c:autoTitleDeleted val="0"/>
    <c:plotArea>
      <c:layout/>
      <c:scatterChart>
        <c:scatterStyle val="lineMarker"/>
        <c:varyColors val="0"/>
        <c:ser>
          <c:idx val="0"/>
          <c:order val="0"/>
          <c:tx>
            <c:v>C24</c:v>
          </c:tx>
          <c:spPr>
            <a:ln w="25400" cap="rnd">
              <a:noFill/>
              <a:round/>
            </a:ln>
            <a:effectLst/>
          </c:spPr>
          <c:marker>
            <c:symbol val="diamond"/>
            <c:size val="6"/>
            <c:spPr>
              <a:solidFill>
                <a:schemeClr val="accent6"/>
              </a:solidFill>
              <a:ln w="9525">
                <a:solidFill>
                  <a:schemeClr val="accent6"/>
                </a:solidFill>
                <a:round/>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'F4 - Calif Caract'!$B$5</c:f>
              <c:numCache>
                <c:formatCode>0</c:formatCode>
                <c:ptCount val="1"/>
                <c:pt idx="0">
                  <c:v>3</c:v>
                </c:pt>
              </c:numCache>
            </c:numRef>
          </c:xVal>
          <c:yVal>
            <c:numRef>
              <c:f>'F4 - Calif Caract'!$D$5</c:f>
              <c:numCache>
                <c:formatCode>0.0</c:formatCode>
                <c:ptCount val="1"/>
                <c:pt idx="0">
                  <c:v>2.5</c:v>
                </c:pt>
              </c:numCache>
            </c:numRef>
          </c:yVal>
          <c:smooth val="0"/>
          <c:extLst>
            <c:ext xmlns:c16="http://schemas.microsoft.com/office/drawing/2014/chart" uri="{C3380CC4-5D6E-409C-BE32-E72D297353CC}">
              <c16:uniqueId val="{00000000-16CA-4FB0-8050-3BCEA063CB9A}"/>
            </c:ext>
          </c:extLst>
        </c:ser>
        <c:ser>
          <c:idx val="1"/>
          <c:order val="1"/>
          <c:tx>
            <c:v>C.23</c:v>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'F4 - Calif Caract'!$B$4</c:f>
              <c:numCache>
                <c:formatCode>0</c:formatCode>
                <c:ptCount val="1"/>
                <c:pt idx="0">
                  <c:v>3</c:v>
                </c:pt>
              </c:numCache>
            </c:numRef>
          </c:xVal>
          <c:yVal>
            <c:numRef>
              <c:f>'F4 - Calif Caract'!$D$4</c:f>
              <c:numCache>
                <c:formatCode>0.0</c:formatCode>
                <c:ptCount val="1"/>
                <c:pt idx="0">
                  <c:v>4</c:v>
                </c:pt>
              </c:numCache>
            </c:numRef>
          </c:yVal>
          <c:smooth val="0"/>
          <c:extLst>
            <c:ext xmlns:c16="http://schemas.microsoft.com/office/drawing/2014/chart" uri="{C3380CC4-5D6E-409C-BE32-E72D297353CC}">
              <c16:uniqueId val="{00000001-16CA-4FB0-8050-3BCEA063CB9A}"/>
            </c:ext>
          </c:extLst>
        </c:ser>
        <c:dLbls>
          <c:dLblPos val="t"/>
          <c:showLegendKey val="0"/>
          <c:showVal val="1"/>
          <c:showCatName val="0"/>
          <c:showSerName val="0"/>
          <c:showPercent val="0"/>
          <c:showBubbleSize val="0"/>
        </c:dLbls>
        <c:axId val="534698416"/>
        <c:axId val="534697328"/>
      </c:scatterChart>
      <c:valAx>
        <c:axId val="534698416"/>
        <c:scaling>
          <c:orientation val="minMax"/>
          <c:max val="4"/>
          <c:min val="0"/>
        </c:scaling>
        <c:delete val="0"/>
        <c:axPos val="b"/>
        <c:title>
          <c:tx>
            <c:rich>
              <a:bodyPr rot="0" vert="horz"/>
              <a:lstStyle/>
              <a:p>
                <a:pPr>
                  <a:defRPr/>
                </a:pPr>
                <a:r>
                  <a:rPr lang="es-CO"/>
                  <a:t>grado de importancia</a:t>
                </a:r>
              </a:p>
            </c:rich>
          </c:tx>
          <c:overlay val="0"/>
          <c:spPr>
            <a:noFill/>
            <a:ln>
              <a:noFill/>
            </a:ln>
            <a:effectLst/>
          </c:spPr>
        </c:title>
        <c:numFmt formatCode="0" sourceLinked="1"/>
        <c:majorTickMark val="none"/>
        <c:minorTickMark val="none"/>
        <c:tickLblPos val="low"/>
        <c:spPr>
          <a:noFill/>
          <a:ln w="9525" cap="flat" cmpd="sng" algn="ctr">
            <a:solidFill>
              <a:schemeClr val="tx1"/>
            </a:solidFill>
            <a:round/>
          </a:ln>
          <a:effectLst/>
        </c:spPr>
        <c:txPr>
          <a:bodyPr rot="-60000000" vert="horz"/>
          <a:lstStyle/>
          <a:p>
            <a:pPr>
              <a:defRPr/>
            </a:pPr>
            <a:endParaRPr lang="es-CO"/>
          </a:p>
        </c:txPr>
        <c:crossAx val="534697328"/>
        <c:crossesAt val="4"/>
        <c:crossBetween val="midCat"/>
      </c:valAx>
      <c:valAx>
        <c:axId val="534697328"/>
        <c:scaling>
          <c:orientation val="minMax"/>
          <c:max val="5"/>
          <c:min val="1"/>
        </c:scaling>
        <c:delete val="0"/>
        <c:axPos val="l"/>
        <c:title>
          <c:tx>
            <c:rich>
              <a:bodyPr rot="-5400000" vert="horz"/>
              <a:lstStyle/>
              <a:p>
                <a:pPr>
                  <a:defRPr/>
                </a:pPr>
                <a:r>
                  <a:rPr lang="es-CO"/>
                  <a:t>calificación</a:t>
                </a:r>
              </a:p>
            </c:rich>
          </c:tx>
          <c:overlay val="0"/>
          <c:spPr>
            <a:noFill/>
            <a:ln>
              <a:noFill/>
            </a:ln>
            <a:effectLst/>
          </c:spPr>
        </c:title>
        <c:numFmt formatCode="0.0" sourceLinked="1"/>
        <c:majorTickMark val="none"/>
        <c:minorTickMark val="none"/>
        <c:tickLblPos val="low"/>
        <c:spPr>
          <a:noFill/>
          <a:ln w="9525" cap="flat" cmpd="sng" algn="ctr">
            <a:solidFill>
              <a:schemeClr val="tx1"/>
            </a:solidFill>
            <a:round/>
          </a:ln>
          <a:effectLst/>
        </c:spPr>
        <c:txPr>
          <a:bodyPr rot="-60000000" vert="horz"/>
          <a:lstStyle/>
          <a:p>
            <a:pPr>
              <a:defRPr/>
            </a:pPr>
            <a:endParaRPr lang="es-CO"/>
          </a:p>
        </c:txPr>
        <c:crossAx val="534698416"/>
        <c:crossesAt val="2"/>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O"/>
              <a:t>FACTOR 5.  ASPECTOS ACADÉMICOS Y RESULTADOS DE APRENDIZAJE</a:t>
            </a:r>
          </a:p>
        </c:rich>
      </c:tx>
      <c:layout>
        <c:manualLayout>
          <c:xMode val="edge"/>
          <c:yMode val="edge"/>
          <c:x val="0.14870658967073896"/>
          <c:y val="2.9294156465326876E-2"/>
        </c:manualLayout>
      </c:layout>
      <c:overlay val="0"/>
      <c:spPr>
        <a:noFill/>
        <a:ln>
          <a:noFill/>
        </a:ln>
        <a:effectLst/>
      </c:spPr>
    </c:title>
    <c:autoTitleDeleted val="0"/>
    <c:plotArea>
      <c:layout>
        <c:manualLayout>
          <c:layoutTarget val="inner"/>
          <c:xMode val="edge"/>
          <c:yMode val="edge"/>
          <c:x val="0.11843213315504572"/>
          <c:y val="0.18846600696652049"/>
          <c:w val="0.86654529362442156"/>
          <c:h val="0.76088077699964929"/>
        </c:manualLayout>
      </c:layout>
      <c:scatterChart>
        <c:scatterStyle val="lineMarker"/>
        <c:varyColors val="0"/>
        <c:ser>
          <c:idx val="0"/>
          <c:order val="0"/>
          <c:tx>
            <c:strRef>
              <c:f>'F5 - Calif Caract'!$A$4</c:f>
              <c:strCache>
                <c:ptCount val="1"/>
                <c:pt idx="0">
                  <c:v>18. Integralidad de los aspectos curriculares</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'F5 - Calif Caract'!$B$4</c:f>
              <c:numCache>
                <c:formatCode>0</c:formatCode>
                <c:ptCount val="1"/>
                <c:pt idx="0">
                  <c:v>4</c:v>
                </c:pt>
              </c:numCache>
            </c:numRef>
          </c:xVal>
          <c:yVal>
            <c:numRef>
              <c:f>'F5 - Calif Caract'!$D$4</c:f>
              <c:numCache>
                <c:formatCode>0.0</c:formatCode>
                <c:ptCount val="1"/>
                <c:pt idx="0">
                  <c:v>4.5</c:v>
                </c:pt>
              </c:numCache>
            </c:numRef>
          </c:yVal>
          <c:smooth val="0"/>
          <c:extLst>
            <c:ext xmlns:c16="http://schemas.microsoft.com/office/drawing/2014/chart" uri="{C3380CC4-5D6E-409C-BE32-E72D297353CC}">
              <c16:uniqueId val="{00000000-283D-4C05-9A77-A3F67DFF981F}"/>
            </c:ext>
          </c:extLst>
        </c:ser>
        <c:ser>
          <c:idx val="1"/>
          <c:order val="1"/>
          <c:tx>
            <c:strRef>
              <c:f>'F5 - Calif Caract'!$A$5</c:f>
              <c:strCache>
                <c:ptCount val="1"/>
                <c:pt idx="0">
                  <c:v>19. Flexibilidad de los aspectos curriculares</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'F5 - Calif Caract'!$B$5</c:f>
              <c:numCache>
                <c:formatCode>0</c:formatCode>
                <c:ptCount val="1"/>
                <c:pt idx="0">
                  <c:v>4</c:v>
                </c:pt>
              </c:numCache>
            </c:numRef>
          </c:xVal>
          <c:yVal>
            <c:numRef>
              <c:f>'F5 - Calif Caract'!$D$5</c:f>
              <c:numCache>
                <c:formatCode>0.0</c:formatCode>
                <c:ptCount val="1"/>
                <c:pt idx="0">
                  <c:v>2.5</c:v>
                </c:pt>
              </c:numCache>
            </c:numRef>
          </c:yVal>
          <c:smooth val="0"/>
          <c:extLst>
            <c:ext xmlns:c16="http://schemas.microsoft.com/office/drawing/2014/chart" uri="{C3380CC4-5D6E-409C-BE32-E72D297353CC}">
              <c16:uniqueId val="{00000001-283D-4C05-9A77-A3F67DFF981F}"/>
            </c:ext>
          </c:extLst>
        </c:ser>
        <c:ser>
          <c:idx val="2"/>
          <c:order val="2"/>
          <c:tx>
            <c:strRef>
              <c:f>'F5 - Calif Caract'!$A$6</c:f>
              <c:strCache>
                <c:ptCount val="1"/>
                <c:pt idx="0">
                  <c:v>20. Interdisciplinariedad</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'F5 - Calif Caract'!$B$6</c:f>
              <c:numCache>
                <c:formatCode>0</c:formatCode>
                <c:ptCount val="1"/>
                <c:pt idx="0">
                  <c:v>4</c:v>
                </c:pt>
              </c:numCache>
            </c:numRef>
          </c:xVal>
          <c:yVal>
            <c:numRef>
              <c:f>'F5 - Calif Caract'!$D$6</c:f>
              <c:numCache>
                <c:formatCode>0.0</c:formatCode>
                <c:ptCount val="1"/>
                <c:pt idx="0">
                  <c:v>5</c:v>
                </c:pt>
              </c:numCache>
            </c:numRef>
          </c:yVal>
          <c:smooth val="0"/>
          <c:extLst>
            <c:ext xmlns:c16="http://schemas.microsoft.com/office/drawing/2014/chart" uri="{C3380CC4-5D6E-409C-BE32-E72D297353CC}">
              <c16:uniqueId val="{00000002-283D-4C05-9A77-A3F67DFF981F}"/>
            </c:ext>
          </c:extLst>
        </c:ser>
        <c:ser>
          <c:idx val="3"/>
          <c:order val="3"/>
          <c:tx>
            <c:strRef>
              <c:f>'F5 - Calif Caract'!$A$7</c:f>
              <c:strCache>
                <c:ptCount val="1"/>
                <c:pt idx="0">
                  <c:v>21. Estrategias pedagógicas</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'F5 - Calif Caract'!$B$7</c:f>
              <c:numCache>
                <c:formatCode>0</c:formatCode>
                <c:ptCount val="1"/>
                <c:pt idx="0">
                  <c:v>4</c:v>
                </c:pt>
              </c:numCache>
            </c:numRef>
          </c:xVal>
          <c:yVal>
            <c:numRef>
              <c:f>'F5 - Calif Caract'!$D$7</c:f>
              <c:numCache>
                <c:formatCode>0.0</c:formatCode>
                <c:ptCount val="1"/>
                <c:pt idx="0">
                  <c:v>4</c:v>
                </c:pt>
              </c:numCache>
            </c:numRef>
          </c:yVal>
          <c:smooth val="0"/>
          <c:extLst>
            <c:ext xmlns:c16="http://schemas.microsoft.com/office/drawing/2014/chart" uri="{C3380CC4-5D6E-409C-BE32-E72D297353CC}">
              <c16:uniqueId val="{00000003-283D-4C05-9A77-A3F67DFF981F}"/>
            </c:ext>
          </c:extLst>
        </c:ser>
        <c:ser>
          <c:idx val="4"/>
          <c:order val="4"/>
          <c:tx>
            <c:strRef>
              <c:f>'F5 - Calif Caract'!$A$8</c:f>
              <c:strCache>
                <c:ptCount val="1"/>
                <c:pt idx="0">
                  <c:v>22. Sistema de evaluación de estudiantes</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'F5 - Calif Caract'!$B$8</c:f>
              <c:numCache>
                <c:formatCode>0</c:formatCode>
                <c:ptCount val="1"/>
                <c:pt idx="0">
                  <c:v>4</c:v>
                </c:pt>
              </c:numCache>
            </c:numRef>
          </c:xVal>
          <c:yVal>
            <c:numRef>
              <c:f>'F5 - Calif Caract'!$D$8</c:f>
              <c:numCache>
                <c:formatCode>0.0</c:formatCode>
                <c:ptCount val="1"/>
                <c:pt idx="0">
                  <c:v>3.7</c:v>
                </c:pt>
              </c:numCache>
            </c:numRef>
          </c:yVal>
          <c:smooth val="0"/>
          <c:extLst>
            <c:ext xmlns:c16="http://schemas.microsoft.com/office/drawing/2014/chart" uri="{C3380CC4-5D6E-409C-BE32-E72D297353CC}">
              <c16:uniqueId val="{00000004-283D-4C05-9A77-A3F67DFF981F}"/>
            </c:ext>
          </c:extLst>
        </c:ser>
        <c:ser>
          <c:idx val="5"/>
          <c:order val="5"/>
          <c:tx>
            <c:strRef>
              <c:f>'F5 - Calif Caract'!$A$9</c:f>
              <c:strCache>
                <c:ptCount val="1"/>
                <c:pt idx="0">
                  <c:v>23. Resultados de aprendizaje</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'F5 - Calif Caract'!$B$9</c:f>
              <c:numCache>
                <c:formatCode>0</c:formatCode>
                <c:ptCount val="1"/>
                <c:pt idx="0">
                  <c:v>4</c:v>
                </c:pt>
              </c:numCache>
            </c:numRef>
          </c:xVal>
          <c:yVal>
            <c:numRef>
              <c:f>'F5 - Calif Caract'!$D$9</c:f>
              <c:numCache>
                <c:formatCode>0.0</c:formatCode>
                <c:ptCount val="1"/>
                <c:pt idx="0">
                  <c:v>3</c:v>
                </c:pt>
              </c:numCache>
            </c:numRef>
          </c:yVal>
          <c:smooth val="0"/>
          <c:extLst>
            <c:ext xmlns:c16="http://schemas.microsoft.com/office/drawing/2014/chart" uri="{C3380CC4-5D6E-409C-BE32-E72D297353CC}">
              <c16:uniqueId val="{00000005-283D-4C05-9A77-A3F67DFF981F}"/>
            </c:ext>
          </c:extLst>
        </c:ser>
        <c:ser>
          <c:idx val="6"/>
          <c:order val="6"/>
          <c:tx>
            <c:strRef>
              <c:f>'F5 - Calif Caract'!$A$10</c:f>
              <c:strCache>
                <c:ptCount val="1"/>
                <c:pt idx="0">
                  <c:v>24. Competencias</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'F5 - Calif Caract'!$B$10</c:f>
              <c:numCache>
                <c:formatCode>0</c:formatCode>
                <c:ptCount val="1"/>
                <c:pt idx="0">
                  <c:v>5</c:v>
                </c:pt>
              </c:numCache>
            </c:numRef>
          </c:xVal>
          <c:yVal>
            <c:numRef>
              <c:f>'F5 - Calif Caract'!$D$10</c:f>
              <c:numCache>
                <c:formatCode>0.0</c:formatCode>
                <c:ptCount val="1"/>
                <c:pt idx="0">
                  <c:v>5</c:v>
                </c:pt>
              </c:numCache>
            </c:numRef>
          </c:yVal>
          <c:smooth val="0"/>
          <c:extLst>
            <c:ext xmlns:c16="http://schemas.microsoft.com/office/drawing/2014/chart" uri="{C3380CC4-5D6E-409C-BE32-E72D297353CC}">
              <c16:uniqueId val="{00000006-283D-4C05-9A77-A3F67DFF981F}"/>
            </c:ext>
          </c:extLst>
        </c:ser>
        <c:ser>
          <c:idx val="7"/>
          <c:order val="7"/>
          <c:tx>
            <c:strRef>
              <c:f>'F5 - Calif Caract'!$A$11</c:f>
              <c:strCache>
                <c:ptCount val="1"/>
                <c:pt idx="0">
                  <c:v>25. Evaluación y autorregulación del programa académico</c:v>
                </c:pt>
              </c:strCache>
            </c:strRef>
          </c:tx>
          <c:spPr>
            <a:ln w="25400" cap="rnd">
              <a:noFill/>
              <a:round/>
            </a:ln>
            <a:effectLst/>
          </c:spPr>
          <c:marker>
            <c:symbol val="diamond"/>
            <c:size val="6"/>
            <c:spPr>
              <a:solidFill>
                <a:schemeClr val="accent6"/>
              </a:solidFill>
              <a:ln w="9525">
                <a:solidFill>
                  <a:schemeClr val="accent6"/>
                </a:solidFill>
                <a:round/>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'F5 - Calif Caract'!$B$11</c:f>
              <c:numCache>
                <c:formatCode>0</c:formatCode>
                <c:ptCount val="1"/>
                <c:pt idx="0">
                  <c:v>4</c:v>
                </c:pt>
              </c:numCache>
            </c:numRef>
          </c:xVal>
          <c:yVal>
            <c:numRef>
              <c:f>'F5 - Calif Caract'!$D$11</c:f>
              <c:numCache>
                <c:formatCode>0.0</c:formatCode>
                <c:ptCount val="1"/>
                <c:pt idx="0">
                  <c:v>4.5</c:v>
                </c:pt>
              </c:numCache>
            </c:numRef>
          </c:yVal>
          <c:smooth val="0"/>
          <c:extLst>
            <c:ext xmlns:c16="http://schemas.microsoft.com/office/drawing/2014/chart" uri="{C3380CC4-5D6E-409C-BE32-E72D297353CC}">
              <c16:uniqueId val="{00000007-283D-4C05-9A77-A3F67DFF981F}"/>
            </c:ext>
          </c:extLst>
        </c:ser>
        <c:ser>
          <c:idx val="8"/>
          <c:order val="8"/>
          <c:tx>
            <c:strRef>
              <c:f>'F5 - Calif Caract'!$A$12</c:f>
              <c:strCache>
                <c:ptCount val="1"/>
                <c:pt idx="0">
                  <c:v>26. Vinculación e interacción social</c:v>
                </c:pt>
              </c:strCache>
            </c:strRef>
          </c:tx>
          <c:spPr>
            <a:ln w="25400" cap="rnd">
              <a:noFill/>
              <a:round/>
            </a:ln>
            <a:effectLst/>
          </c:spPr>
          <c:marker>
            <c:symbol val="square"/>
            <c:size val="6"/>
            <c:spPr>
              <a:solidFill>
                <a:schemeClr val="accent5"/>
              </a:solidFill>
              <a:ln w="9525">
                <a:solidFill>
                  <a:schemeClr val="accent5"/>
                </a:solidFill>
                <a:round/>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'F5 - Calif Caract'!$B$12</c:f>
              <c:numCache>
                <c:formatCode>0</c:formatCode>
                <c:ptCount val="1"/>
                <c:pt idx="0">
                  <c:v>4</c:v>
                </c:pt>
              </c:numCache>
            </c:numRef>
          </c:xVal>
          <c:yVal>
            <c:numRef>
              <c:f>'F5 - Calif Caract'!$D$12</c:f>
              <c:numCache>
                <c:formatCode>0.0</c:formatCode>
                <c:ptCount val="1"/>
                <c:pt idx="0">
                  <c:v>4</c:v>
                </c:pt>
              </c:numCache>
            </c:numRef>
          </c:yVal>
          <c:smooth val="0"/>
          <c:extLst>
            <c:ext xmlns:c16="http://schemas.microsoft.com/office/drawing/2014/chart" uri="{C3380CC4-5D6E-409C-BE32-E72D297353CC}">
              <c16:uniqueId val="{00000008-283D-4C05-9A77-A3F67DFF981F}"/>
            </c:ext>
          </c:extLst>
        </c:ser>
        <c:ser>
          <c:idx val="9"/>
          <c:order val="9"/>
          <c:tx>
            <c:strRef>
              <c:f>'F5 - Calif Caract'!#REF!</c:f>
              <c:strCache>
                <c:ptCount val="1"/>
                <c:pt idx="0">
                  <c:v>#REF!</c:v>
                </c:pt>
              </c:strCache>
            </c:strRef>
          </c:tx>
          <c:spPr>
            <a:ln w="19050">
              <a:noFill/>
            </a:ln>
          </c:spPr>
          <c:marker>
            <c:symbol val="triangle"/>
            <c:size val="6"/>
            <c:spPr>
              <a:solidFill>
                <a:schemeClr val="accent4"/>
              </a:solidFill>
              <a:ln w="9525">
                <a:solidFill>
                  <a:schemeClr val="accent4"/>
                </a:solidFill>
                <a:round/>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'F5 - Calif Caract'!#REF!</c:f>
            </c:numRef>
          </c:xVal>
          <c:yVal>
            <c:numRef>
              <c:f>'F5 - Calif Caract'!#REF!</c:f>
              <c:numCache>
                <c:formatCode>General</c:formatCode>
                <c:ptCount val="1"/>
                <c:pt idx="0">
                  <c:v>1</c:v>
                </c:pt>
              </c:numCache>
            </c:numRef>
          </c:yVal>
          <c:smooth val="0"/>
          <c:extLst>
            <c:ext xmlns:c16="http://schemas.microsoft.com/office/drawing/2014/chart" uri="{C3380CC4-5D6E-409C-BE32-E72D297353CC}">
              <c16:uniqueId val="{00000009-283D-4C05-9A77-A3F67DFF981F}"/>
            </c:ext>
          </c:extLst>
        </c:ser>
        <c:ser>
          <c:idx val="10"/>
          <c:order val="10"/>
          <c:tx>
            <c:strRef>
              <c:f>'F5 - Calif Caract'!#REF!</c:f>
              <c:strCache>
                <c:ptCount val="1"/>
                <c:pt idx="0">
                  <c:v>#REF!</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'F5 - Calif Caract'!#REF!</c:f>
            </c:numRef>
          </c:xVal>
          <c:yVal>
            <c:numRef>
              <c:f>'F5 - Calif Caract'!#REF!</c:f>
              <c:numCache>
                <c:formatCode>General</c:formatCode>
                <c:ptCount val="1"/>
                <c:pt idx="0">
                  <c:v>1</c:v>
                </c:pt>
              </c:numCache>
            </c:numRef>
          </c:yVal>
          <c:smooth val="0"/>
          <c:extLst>
            <c:ext xmlns:c16="http://schemas.microsoft.com/office/drawing/2014/chart" uri="{C3380CC4-5D6E-409C-BE32-E72D297353CC}">
              <c16:uniqueId val="{0000000A-283D-4C05-9A77-A3F67DFF981F}"/>
            </c:ext>
          </c:extLst>
        </c:ser>
        <c:dLbls>
          <c:dLblPos val="t"/>
          <c:showLegendKey val="0"/>
          <c:showVal val="1"/>
          <c:showCatName val="0"/>
          <c:showSerName val="0"/>
          <c:showPercent val="0"/>
          <c:showBubbleSize val="0"/>
        </c:dLbls>
        <c:axId val="534705488"/>
        <c:axId val="534709840"/>
      </c:scatterChart>
      <c:valAx>
        <c:axId val="534705488"/>
        <c:scaling>
          <c:orientation val="minMax"/>
          <c:max val="4"/>
          <c:min val="0"/>
        </c:scaling>
        <c:delete val="0"/>
        <c:axPos val="b"/>
        <c:title>
          <c:tx>
            <c:rich>
              <a:bodyPr rot="0" vert="horz"/>
              <a:lstStyle/>
              <a:p>
                <a:pPr>
                  <a:defRPr/>
                </a:pPr>
                <a:r>
                  <a:rPr lang="es-CO"/>
                  <a:t>grado de importancia</a:t>
                </a:r>
              </a:p>
            </c:rich>
          </c:tx>
          <c:overlay val="0"/>
          <c:spPr>
            <a:noFill/>
            <a:ln>
              <a:noFill/>
            </a:ln>
            <a:effectLst/>
          </c:spPr>
        </c:title>
        <c:numFmt formatCode="0" sourceLinked="1"/>
        <c:majorTickMark val="none"/>
        <c:minorTickMark val="none"/>
        <c:tickLblPos val="low"/>
        <c:spPr>
          <a:noFill/>
          <a:ln w="9525" cap="flat" cmpd="sng" algn="ctr">
            <a:solidFill>
              <a:schemeClr val="tx1"/>
            </a:solidFill>
            <a:round/>
          </a:ln>
          <a:effectLst/>
        </c:spPr>
        <c:txPr>
          <a:bodyPr rot="-60000000" vert="horz"/>
          <a:lstStyle/>
          <a:p>
            <a:pPr>
              <a:defRPr/>
            </a:pPr>
            <a:endParaRPr lang="es-CO"/>
          </a:p>
        </c:txPr>
        <c:crossAx val="534709840"/>
        <c:crossesAt val="4"/>
        <c:crossBetween val="midCat"/>
      </c:valAx>
      <c:valAx>
        <c:axId val="534709840"/>
        <c:scaling>
          <c:orientation val="minMax"/>
          <c:max val="5"/>
          <c:min val="1"/>
        </c:scaling>
        <c:delete val="0"/>
        <c:axPos val="l"/>
        <c:title>
          <c:tx>
            <c:rich>
              <a:bodyPr rot="-5400000" vert="horz"/>
              <a:lstStyle/>
              <a:p>
                <a:pPr>
                  <a:defRPr/>
                </a:pPr>
                <a:r>
                  <a:rPr lang="es-CO"/>
                  <a:t>calificación</a:t>
                </a:r>
              </a:p>
            </c:rich>
          </c:tx>
          <c:overlay val="0"/>
          <c:spPr>
            <a:noFill/>
            <a:ln>
              <a:noFill/>
            </a:ln>
            <a:effectLst/>
          </c:spPr>
        </c:title>
        <c:numFmt formatCode="0.0" sourceLinked="1"/>
        <c:majorTickMark val="none"/>
        <c:minorTickMark val="none"/>
        <c:tickLblPos val="low"/>
        <c:spPr>
          <a:noFill/>
          <a:ln w="9525" cap="flat" cmpd="sng" algn="ctr">
            <a:solidFill>
              <a:schemeClr val="tx1"/>
            </a:solidFill>
            <a:round/>
          </a:ln>
          <a:effectLst/>
        </c:spPr>
        <c:txPr>
          <a:bodyPr rot="-60000000" vert="horz"/>
          <a:lstStyle/>
          <a:p>
            <a:pPr>
              <a:defRPr/>
            </a:pPr>
            <a:endParaRPr lang="es-CO"/>
          </a:p>
        </c:txPr>
        <c:crossAx val="534705488"/>
        <c:crossesAt val="2"/>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O"/>
              <a:t>FACTOR 6.  PERMANENCIA Y GRADUACIÓN</a:t>
            </a:r>
          </a:p>
        </c:rich>
      </c:tx>
      <c:layout>
        <c:manualLayout>
          <c:xMode val="edge"/>
          <c:yMode val="edge"/>
          <c:x val="0.32177499827571249"/>
          <c:y val="3.6001592864642412E-2"/>
        </c:manualLayout>
      </c:layout>
      <c:overlay val="0"/>
      <c:spPr>
        <a:noFill/>
        <a:ln>
          <a:noFill/>
        </a:ln>
        <a:effectLst/>
      </c:spPr>
    </c:title>
    <c:autoTitleDeleted val="0"/>
    <c:plotArea>
      <c:layout>
        <c:manualLayout>
          <c:layoutTarget val="inner"/>
          <c:xMode val="edge"/>
          <c:yMode val="edge"/>
          <c:x val="0.11843213315504572"/>
          <c:y val="0.18846600696652049"/>
          <c:w val="0.86654529362442156"/>
          <c:h val="0.76088077699964929"/>
        </c:manualLayout>
      </c:layout>
      <c:scatterChart>
        <c:scatterStyle val="lineMarker"/>
        <c:varyColors val="0"/>
        <c:ser>
          <c:idx val="0"/>
          <c:order val="0"/>
          <c:tx>
            <c:strRef>
              <c:f>'F6 - Calif Caract'!$A$4</c:f>
              <c:strCache>
                <c:ptCount val="1"/>
                <c:pt idx="0">
                  <c:v>27. Políticas, estrategias y estructura para la permanencia y la graduación</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'F6 - Calif Caract'!$B$4</c:f>
              <c:numCache>
                <c:formatCode>0</c:formatCode>
                <c:ptCount val="1"/>
                <c:pt idx="0">
                  <c:v>3</c:v>
                </c:pt>
              </c:numCache>
            </c:numRef>
          </c:xVal>
          <c:yVal>
            <c:numRef>
              <c:f>'F6 - Calif Caract'!$D$4</c:f>
              <c:numCache>
                <c:formatCode>0.0</c:formatCode>
                <c:ptCount val="1"/>
                <c:pt idx="0">
                  <c:v>5</c:v>
                </c:pt>
              </c:numCache>
            </c:numRef>
          </c:yVal>
          <c:smooth val="0"/>
          <c:extLst>
            <c:ext xmlns:c16="http://schemas.microsoft.com/office/drawing/2014/chart" uri="{C3380CC4-5D6E-409C-BE32-E72D297353CC}">
              <c16:uniqueId val="{00000000-B68D-49F0-B57D-7735E26A5E19}"/>
            </c:ext>
          </c:extLst>
        </c:ser>
        <c:ser>
          <c:idx val="1"/>
          <c:order val="1"/>
          <c:tx>
            <c:strRef>
              <c:f>'F6 - Calif Caract'!$A$5</c:f>
              <c:strCache>
                <c:ptCount val="1"/>
                <c:pt idx="0">
                  <c:v>28. Caracterización de estudiantes y sistema de alertas tempranas</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'F6 - Calif Caract'!$B$5</c:f>
              <c:numCache>
                <c:formatCode>0</c:formatCode>
                <c:ptCount val="1"/>
                <c:pt idx="0">
                  <c:v>3</c:v>
                </c:pt>
              </c:numCache>
            </c:numRef>
          </c:xVal>
          <c:yVal>
            <c:numRef>
              <c:f>'F6 - Calif Caract'!$D$5</c:f>
              <c:numCache>
                <c:formatCode>0.0</c:formatCode>
                <c:ptCount val="1"/>
                <c:pt idx="0">
                  <c:v>2.7</c:v>
                </c:pt>
              </c:numCache>
            </c:numRef>
          </c:yVal>
          <c:smooth val="0"/>
          <c:extLst>
            <c:ext xmlns:c16="http://schemas.microsoft.com/office/drawing/2014/chart" uri="{C3380CC4-5D6E-409C-BE32-E72D297353CC}">
              <c16:uniqueId val="{00000001-B68D-49F0-B57D-7735E26A5E19}"/>
            </c:ext>
          </c:extLst>
        </c:ser>
        <c:ser>
          <c:idx val="2"/>
          <c:order val="2"/>
          <c:tx>
            <c:strRef>
              <c:f>'F6 - Calif Caract'!$A$6</c:f>
              <c:strCache>
                <c:ptCount val="1"/>
                <c:pt idx="0">
                  <c:v>29. Ajustes a los aspectos curriculares</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'F6 - Calif Caract'!$B$6</c:f>
              <c:numCache>
                <c:formatCode>0</c:formatCode>
                <c:ptCount val="1"/>
                <c:pt idx="0">
                  <c:v>4</c:v>
                </c:pt>
              </c:numCache>
            </c:numRef>
          </c:xVal>
          <c:yVal>
            <c:numRef>
              <c:f>'F6 - Calif Caract'!$D$6</c:f>
              <c:numCache>
                <c:formatCode>0.0</c:formatCode>
                <c:ptCount val="1"/>
                <c:pt idx="0">
                  <c:v>5</c:v>
                </c:pt>
              </c:numCache>
            </c:numRef>
          </c:yVal>
          <c:smooth val="0"/>
          <c:extLst>
            <c:ext xmlns:c16="http://schemas.microsoft.com/office/drawing/2014/chart" uri="{C3380CC4-5D6E-409C-BE32-E72D297353CC}">
              <c16:uniqueId val="{00000002-B68D-49F0-B57D-7735E26A5E19}"/>
            </c:ext>
          </c:extLst>
        </c:ser>
        <c:ser>
          <c:idx val="3"/>
          <c:order val="3"/>
          <c:tx>
            <c:strRef>
              <c:f>'F6 - Calif Caract'!$A$7</c:f>
              <c:strCache>
                <c:ptCount val="1"/>
                <c:pt idx="0">
                  <c:v>30. Mecanismos de selección</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'F6 - Calif Caract'!$B$7</c:f>
              <c:numCache>
                <c:formatCode>0</c:formatCode>
                <c:ptCount val="1"/>
                <c:pt idx="0">
                  <c:v>3</c:v>
                </c:pt>
              </c:numCache>
            </c:numRef>
          </c:xVal>
          <c:yVal>
            <c:numRef>
              <c:f>'F6 - Calif Caract'!$D$7</c:f>
              <c:numCache>
                <c:formatCode>0.0</c:formatCode>
                <c:ptCount val="1"/>
                <c:pt idx="0">
                  <c:v>4.5</c:v>
                </c:pt>
              </c:numCache>
            </c:numRef>
          </c:yVal>
          <c:smooth val="0"/>
          <c:extLst>
            <c:ext xmlns:c16="http://schemas.microsoft.com/office/drawing/2014/chart" uri="{C3380CC4-5D6E-409C-BE32-E72D297353CC}">
              <c16:uniqueId val="{00000003-B68D-49F0-B57D-7735E26A5E19}"/>
            </c:ext>
          </c:extLst>
        </c:ser>
        <c:ser>
          <c:idx val="4"/>
          <c:order val="4"/>
          <c:tx>
            <c:strRef>
              <c:f>'F6 - Calif Caract'!#REF!</c:f>
              <c:strCache>
                <c:ptCount val="1"/>
                <c:pt idx="0">
                  <c:v>#REF!</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'F6 - Calif Caract'!#REF!</c:f>
            </c:numRef>
          </c:xVal>
          <c:yVal>
            <c:numRef>
              <c:f>'F6 - Calif Caract'!#REF!</c:f>
              <c:numCache>
                <c:formatCode>General</c:formatCode>
                <c:ptCount val="1"/>
                <c:pt idx="0">
                  <c:v>1</c:v>
                </c:pt>
              </c:numCache>
            </c:numRef>
          </c:yVal>
          <c:smooth val="0"/>
          <c:extLst>
            <c:ext xmlns:c16="http://schemas.microsoft.com/office/drawing/2014/chart" uri="{C3380CC4-5D6E-409C-BE32-E72D297353CC}">
              <c16:uniqueId val="{00000004-B68D-49F0-B57D-7735E26A5E19}"/>
            </c:ext>
          </c:extLst>
        </c:ser>
        <c:ser>
          <c:idx val="5"/>
          <c:order val="5"/>
          <c:tx>
            <c:strRef>
              <c:f>'F6 - Calif Caract'!#REF!</c:f>
              <c:strCache>
                <c:ptCount val="1"/>
                <c:pt idx="0">
                  <c:v>#REF!</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'F6 - Calif Caract'!#REF!</c:f>
            </c:numRef>
          </c:xVal>
          <c:yVal>
            <c:numRef>
              <c:f>'F6 - Calif Caract'!#REF!</c:f>
              <c:numCache>
                <c:formatCode>General</c:formatCode>
                <c:ptCount val="1"/>
                <c:pt idx="0">
                  <c:v>1</c:v>
                </c:pt>
              </c:numCache>
            </c:numRef>
          </c:yVal>
          <c:smooth val="0"/>
          <c:extLst>
            <c:ext xmlns:c16="http://schemas.microsoft.com/office/drawing/2014/chart" uri="{C3380CC4-5D6E-409C-BE32-E72D297353CC}">
              <c16:uniqueId val="{00000005-B68D-49F0-B57D-7735E26A5E19}"/>
            </c:ext>
          </c:extLst>
        </c:ser>
        <c:ser>
          <c:idx val="6"/>
          <c:order val="6"/>
          <c:tx>
            <c:strRef>
              <c:f>'F6 - Calif Caract'!#REF!</c:f>
              <c:strCache>
                <c:ptCount val="1"/>
                <c:pt idx="0">
                  <c:v>#REF!</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'F6 - Calif Caract'!#REF!</c:f>
            </c:numRef>
          </c:xVal>
          <c:yVal>
            <c:numRef>
              <c:f>'F6 - Calif Caract'!#REF!</c:f>
              <c:numCache>
                <c:formatCode>General</c:formatCode>
                <c:ptCount val="1"/>
                <c:pt idx="0">
                  <c:v>1</c:v>
                </c:pt>
              </c:numCache>
            </c:numRef>
          </c:yVal>
          <c:smooth val="0"/>
          <c:extLst>
            <c:ext xmlns:c16="http://schemas.microsoft.com/office/drawing/2014/chart" uri="{C3380CC4-5D6E-409C-BE32-E72D297353CC}">
              <c16:uniqueId val="{00000006-B68D-49F0-B57D-7735E26A5E19}"/>
            </c:ext>
          </c:extLst>
        </c:ser>
        <c:ser>
          <c:idx val="7"/>
          <c:order val="7"/>
          <c:tx>
            <c:strRef>
              <c:f>'F6 - Calif Caract'!#REF!</c:f>
              <c:strCache>
                <c:ptCount val="1"/>
                <c:pt idx="0">
                  <c:v>#REF!</c:v>
                </c:pt>
              </c:strCache>
            </c:strRef>
          </c:tx>
          <c:spPr>
            <a:ln w="19050">
              <a:noFill/>
            </a:ln>
          </c:spPr>
          <c:marker>
            <c:symbol val="diamond"/>
            <c:size val="6"/>
            <c:spPr>
              <a:solidFill>
                <a:schemeClr val="accent6"/>
              </a:solidFill>
              <a:ln w="9525">
                <a:solidFill>
                  <a:schemeClr val="accent6"/>
                </a:solidFill>
                <a:round/>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'F6 - Calif Caract'!#REF!</c:f>
            </c:numRef>
          </c:xVal>
          <c:yVal>
            <c:numRef>
              <c:f>'F6 - Calif Caract'!#REF!</c:f>
              <c:numCache>
                <c:formatCode>General</c:formatCode>
                <c:ptCount val="1"/>
                <c:pt idx="0">
                  <c:v>1</c:v>
                </c:pt>
              </c:numCache>
            </c:numRef>
          </c:yVal>
          <c:smooth val="0"/>
          <c:extLst>
            <c:ext xmlns:c16="http://schemas.microsoft.com/office/drawing/2014/chart" uri="{C3380CC4-5D6E-409C-BE32-E72D297353CC}">
              <c16:uniqueId val="{00000007-B68D-49F0-B57D-7735E26A5E19}"/>
            </c:ext>
          </c:extLst>
        </c:ser>
        <c:ser>
          <c:idx val="8"/>
          <c:order val="8"/>
          <c:tx>
            <c:strRef>
              <c:f>'F6 - Calif Caract'!#REF!</c:f>
              <c:strCache>
                <c:ptCount val="1"/>
                <c:pt idx="0">
                  <c:v>#REF!</c:v>
                </c:pt>
              </c:strCache>
            </c:strRef>
          </c:tx>
          <c:spPr>
            <a:ln w="19050">
              <a:noFill/>
            </a:ln>
          </c:spPr>
          <c:marker>
            <c:symbol val="square"/>
            <c:size val="6"/>
            <c:spPr>
              <a:solidFill>
                <a:schemeClr val="accent5"/>
              </a:solidFill>
              <a:ln w="9525">
                <a:solidFill>
                  <a:schemeClr val="accent5"/>
                </a:solidFill>
                <a:round/>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'F6 - Calif Caract'!#REF!</c:f>
            </c:numRef>
          </c:xVal>
          <c:yVal>
            <c:numRef>
              <c:f>'F6 - Calif Caract'!#REF!</c:f>
              <c:numCache>
                <c:formatCode>General</c:formatCode>
                <c:ptCount val="1"/>
                <c:pt idx="0">
                  <c:v>1</c:v>
                </c:pt>
              </c:numCache>
            </c:numRef>
          </c:yVal>
          <c:smooth val="0"/>
          <c:extLst>
            <c:ext xmlns:c16="http://schemas.microsoft.com/office/drawing/2014/chart" uri="{C3380CC4-5D6E-409C-BE32-E72D297353CC}">
              <c16:uniqueId val="{00000008-B68D-49F0-B57D-7735E26A5E19}"/>
            </c:ext>
          </c:extLst>
        </c:ser>
        <c:ser>
          <c:idx val="9"/>
          <c:order val="9"/>
          <c:tx>
            <c:strRef>
              <c:f>'F5 - Calif Caract'!#REF!</c:f>
              <c:strCache>
                <c:ptCount val="1"/>
                <c:pt idx="0">
                  <c:v>#REF!</c:v>
                </c:pt>
              </c:strCache>
            </c:strRef>
          </c:tx>
          <c:spPr>
            <a:ln w="19050">
              <a:noFill/>
            </a:ln>
          </c:spPr>
          <c:marker>
            <c:symbol val="triangle"/>
            <c:size val="6"/>
            <c:spPr>
              <a:solidFill>
                <a:schemeClr val="accent4"/>
              </a:solidFill>
              <a:ln w="9525">
                <a:solidFill>
                  <a:schemeClr val="accent4"/>
                </a:solidFill>
                <a:round/>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'F5 - Calif Caract'!#REF!</c:f>
            </c:numRef>
          </c:xVal>
          <c:yVal>
            <c:numRef>
              <c:f>'F5 - Calif Caract'!#REF!</c:f>
              <c:numCache>
                <c:formatCode>General</c:formatCode>
                <c:ptCount val="1"/>
                <c:pt idx="0">
                  <c:v>1</c:v>
                </c:pt>
              </c:numCache>
            </c:numRef>
          </c:yVal>
          <c:smooth val="0"/>
          <c:extLst>
            <c:ext xmlns:c16="http://schemas.microsoft.com/office/drawing/2014/chart" uri="{C3380CC4-5D6E-409C-BE32-E72D297353CC}">
              <c16:uniqueId val="{00000009-B68D-49F0-B57D-7735E26A5E19}"/>
            </c:ext>
          </c:extLst>
        </c:ser>
        <c:ser>
          <c:idx val="10"/>
          <c:order val="10"/>
          <c:tx>
            <c:strRef>
              <c:f>'F5 - Calif Caract'!#REF!</c:f>
              <c:strCache>
                <c:ptCount val="1"/>
                <c:pt idx="0">
                  <c:v>#REF!</c:v>
                </c:pt>
              </c:strCache>
            </c:strRef>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'F5 - Calif Caract'!#REF!</c:f>
            </c:numRef>
          </c:xVal>
          <c:yVal>
            <c:numRef>
              <c:f>'F5 - Calif Caract'!#REF!</c:f>
              <c:numCache>
                <c:formatCode>General</c:formatCode>
                <c:ptCount val="1"/>
                <c:pt idx="0">
                  <c:v>1</c:v>
                </c:pt>
              </c:numCache>
            </c:numRef>
          </c:yVal>
          <c:smooth val="0"/>
          <c:extLst>
            <c:ext xmlns:c16="http://schemas.microsoft.com/office/drawing/2014/chart" uri="{C3380CC4-5D6E-409C-BE32-E72D297353CC}">
              <c16:uniqueId val="{0000000A-B68D-49F0-B57D-7735E26A5E19}"/>
            </c:ext>
          </c:extLst>
        </c:ser>
        <c:dLbls>
          <c:dLblPos val="t"/>
          <c:showLegendKey val="0"/>
          <c:showVal val="1"/>
          <c:showCatName val="0"/>
          <c:showSerName val="0"/>
          <c:showPercent val="0"/>
          <c:showBubbleSize val="0"/>
        </c:dLbls>
        <c:axId val="534705488"/>
        <c:axId val="534709840"/>
      </c:scatterChart>
      <c:valAx>
        <c:axId val="534705488"/>
        <c:scaling>
          <c:orientation val="minMax"/>
          <c:max val="4"/>
          <c:min val="0"/>
        </c:scaling>
        <c:delete val="0"/>
        <c:axPos val="b"/>
        <c:title>
          <c:tx>
            <c:rich>
              <a:bodyPr rot="0" vert="horz"/>
              <a:lstStyle/>
              <a:p>
                <a:pPr>
                  <a:defRPr/>
                </a:pPr>
                <a:r>
                  <a:rPr lang="es-CO"/>
                  <a:t>grado de importancia</a:t>
                </a:r>
              </a:p>
            </c:rich>
          </c:tx>
          <c:overlay val="0"/>
          <c:spPr>
            <a:noFill/>
            <a:ln>
              <a:noFill/>
            </a:ln>
            <a:effectLst/>
          </c:spPr>
        </c:title>
        <c:numFmt formatCode="0" sourceLinked="1"/>
        <c:majorTickMark val="none"/>
        <c:minorTickMark val="none"/>
        <c:tickLblPos val="low"/>
        <c:spPr>
          <a:noFill/>
          <a:ln w="9525" cap="flat" cmpd="sng" algn="ctr">
            <a:solidFill>
              <a:schemeClr val="tx1"/>
            </a:solidFill>
            <a:round/>
          </a:ln>
          <a:effectLst/>
        </c:spPr>
        <c:txPr>
          <a:bodyPr rot="-60000000" vert="horz"/>
          <a:lstStyle/>
          <a:p>
            <a:pPr>
              <a:defRPr/>
            </a:pPr>
            <a:endParaRPr lang="es-CO"/>
          </a:p>
        </c:txPr>
        <c:crossAx val="534709840"/>
        <c:crossesAt val="4"/>
        <c:crossBetween val="midCat"/>
      </c:valAx>
      <c:valAx>
        <c:axId val="534709840"/>
        <c:scaling>
          <c:orientation val="minMax"/>
          <c:max val="5"/>
          <c:min val="1"/>
        </c:scaling>
        <c:delete val="0"/>
        <c:axPos val="l"/>
        <c:title>
          <c:tx>
            <c:rich>
              <a:bodyPr rot="-5400000" vert="horz"/>
              <a:lstStyle/>
              <a:p>
                <a:pPr>
                  <a:defRPr/>
                </a:pPr>
                <a:r>
                  <a:rPr lang="es-CO"/>
                  <a:t>calificación</a:t>
                </a:r>
              </a:p>
            </c:rich>
          </c:tx>
          <c:overlay val="0"/>
          <c:spPr>
            <a:noFill/>
            <a:ln>
              <a:noFill/>
            </a:ln>
            <a:effectLst/>
          </c:spPr>
        </c:title>
        <c:numFmt formatCode="0.0" sourceLinked="1"/>
        <c:majorTickMark val="none"/>
        <c:minorTickMark val="none"/>
        <c:tickLblPos val="low"/>
        <c:spPr>
          <a:noFill/>
          <a:ln w="9525" cap="flat" cmpd="sng" algn="ctr">
            <a:solidFill>
              <a:schemeClr val="tx1"/>
            </a:solidFill>
            <a:round/>
          </a:ln>
          <a:effectLst/>
        </c:spPr>
        <c:txPr>
          <a:bodyPr rot="-60000000" vert="horz"/>
          <a:lstStyle/>
          <a:p>
            <a:pPr>
              <a:defRPr/>
            </a:pPr>
            <a:endParaRPr lang="es-CO"/>
          </a:p>
        </c:txPr>
        <c:crossAx val="534705488"/>
        <c:crossesAt val="2"/>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O"/>
              <a:t>FACTOR 7. INTERACCIÓN CON EL ENTORNO NACIONAL E INTERNACIONAL</a:t>
            </a:r>
          </a:p>
        </c:rich>
      </c:tx>
      <c:layout>
        <c:manualLayout>
          <c:xMode val="edge"/>
          <c:yMode val="edge"/>
          <c:x val="0.11605644343961957"/>
          <c:y val="7.1573528081734237E-3"/>
        </c:manualLayout>
      </c:layout>
      <c:overlay val="0"/>
      <c:spPr>
        <a:noFill/>
        <a:ln>
          <a:noFill/>
        </a:ln>
        <a:effectLst/>
      </c:spPr>
    </c:title>
    <c:autoTitleDeleted val="0"/>
    <c:plotArea>
      <c:layout/>
      <c:scatterChart>
        <c:scatterStyle val="lineMarker"/>
        <c:varyColors val="0"/>
        <c:ser>
          <c:idx val="0"/>
          <c:order val="0"/>
          <c:tx>
            <c:v>C25</c:v>
          </c:tx>
          <c:spPr>
            <a:ln w="25400" cap="rnd">
              <a:noFill/>
              <a:round/>
            </a:ln>
            <a:effectLst/>
          </c:spPr>
          <c:marker>
            <c:symbol val="diamond"/>
            <c:size val="6"/>
            <c:spPr>
              <a:solidFill>
                <a:schemeClr val="accent6"/>
              </a:solidFill>
              <a:ln w="9525">
                <a:solidFill>
                  <a:schemeClr val="accent6"/>
                </a:solidFill>
                <a:round/>
              </a:ln>
              <a:effectLst/>
            </c:spPr>
          </c:marker>
          <c:dLbls>
            <c:spPr>
              <a:noFill/>
              <a:ln>
                <a:noFill/>
              </a:ln>
              <a:effectLst/>
            </c:spPr>
            <c:txPr>
              <a:bodyPr rot="0" vert="horz"/>
              <a:lstStyle/>
              <a:p>
                <a:pPr>
                  <a:defRPr/>
                </a:pPr>
                <a:endParaRPr lang="es-CO"/>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xVal>
            <c:numRef>
              <c:f>'F7 - Calif Caract'!$B$4</c:f>
              <c:numCache>
                <c:formatCode>0</c:formatCode>
                <c:ptCount val="1"/>
                <c:pt idx="0">
                  <c:v>4</c:v>
                </c:pt>
              </c:numCache>
            </c:numRef>
          </c:xVal>
          <c:yVal>
            <c:numRef>
              <c:f>'F7 - Calif Caract'!$D$4</c:f>
              <c:numCache>
                <c:formatCode>0.0</c:formatCode>
                <c:ptCount val="1"/>
                <c:pt idx="0">
                  <c:v>5</c:v>
                </c:pt>
              </c:numCache>
            </c:numRef>
          </c:yVal>
          <c:smooth val="0"/>
          <c:extLst>
            <c:ext xmlns:c16="http://schemas.microsoft.com/office/drawing/2014/chart" uri="{C3380CC4-5D6E-409C-BE32-E72D297353CC}">
              <c16:uniqueId val="{00000000-6EA2-48D8-AAA1-DDA468DB9253}"/>
            </c:ext>
          </c:extLst>
        </c:ser>
        <c:ser>
          <c:idx val="1"/>
          <c:order val="1"/>
          <c:tx>
            <c:v>C26</c:v>
          </c:tx>
          <c:spPr>
            <a:ln w="25400" cap="rnd">
              <a:noFill/>
              <a:round/>
            </a:ln>
            <a:effectLst/>
          </c:spPr>
          <c:marker>
            <c:symbol val="square"/>
            <c:size val="6"/>
            <c:spPr>
              <a:solidFill>
                <a:schemeClr val="accent5"/>
              </a:solidFill>
              <a:ln w="9525">
                <a:solidFill>
                  <a:schemeClr val="accent5"/>
                </a:solidFill>
                <a:round/>
              </a:ln>
              <a:effectLst/>
            </c:spPr>
          </c:marker>
          <c:dLbls>
            <c:spPr>
              <a:noFill/>
              <a:ln>
                <a:noFill/>
              </a:ln>
              <a:effectLst/>
            </c:spPr>
            <c:txPr>
              <a:bodyPr rot="0" vert="horz"/>
              <a:lstStyle/>
              <a:p>
                <a:pPr>
                  <a:defRPr/>
                </a:pPr>
                <a:endParaRPr lang="es-CO"/>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xVal>
            <c:numRef>
              <c:f>'F7 - Calif Caract'!$B$5</c:f>
              <c:numCache>
                <c:formatCode>0</c:formatCode>
                <c:ptCount val="1"/>
                <c:pt idx="0">
                  <c:v>3</c:v>
                </c:pt>
              </c:numCache>
            </c:numRef>
          </c:xVal>
          <c:yVal>
            <c:numRef>
              <c:f>'F7 - Calif Caract'!$D$5</c:f>
              <c:numCache>
                <c:formatCode>0.0</c:formatCode>
                <c:ptCount val="1"/>
                <c:pt idx="0">
                  <c:v>3.5</c:v>
                </c:pt>
              </c:numCache>
            </c:numRef>
          </c:yVal>
          <c:smooth val="0"/>
          <c:extLst>
            <c:ext xmlns:c16="http://schemas.microsoft.com/office/drawing/2014/chart" uri="{C3380CC4-5D6E-409C-BE32-E72D297353CC}">
              <c16:uniqueId val="{00000001-6EA2-48D8-AAA1-DDA468DB9253}"/>
            </c:ext>
          </c:extLst>
        </c:ser>
        <c:ser>
          <c:idx val="3"/>
          <c:order val="2"/>
          <c:tx>
            <c:v>C28</c:v>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'F7 - Calif Caract'!$B$6</c:f>
              <c:numCache>
                <c:formatCode>0</c:formatCode>
                <c:ptCount val="1"/>
                <c:pt idx="0">
                  <c:v>3</c:v>
                </c:pt>
              </c:numCache>
            </c:numRef>
          </c:xVal>
          <c:yVal>
            <c:numRef>
              <c:f>'F7 - Calif Caract'!$D$6</c:f>
              <c:numCache>
                <c:formatCode>0.0</c:formatCode>
                <c:ptCount val="1"/>
                <c:pt idx="0">
                  <c:v>2</c:v>
                </c:pt>
              </c:numCache>
            </c:numRef>
          </c:yVal>
          <c:smooth val="0"/>
          <c:extLst>
            <c:ext xmlns:c16="http://schemas.microsoft.com/office/drawing/2014/chart" uri="{C3380CC4-5D6E-409C-BE32-E72D297353CC}">
              <c16:uniqueId val="{00000002-6EA2-48D8-AAA1-DDA468DB9253}"/>
            </c:ext>
          </c:extLst>
        </c:ser>
        <c:dLbls>
          <c:dLblPos val="t"/>
          <c:showLegendKey val="0"/>
          <c:showVal val="1"/>
          <c:showCatName val="0"/>
          <c:showSerName val="0"/>
          <c:showPercent val="0"/>
          <c:showBubbleSize val="0"/>
        </c:dLbls>
        <c:axId val="537003728"/>
        <c:axId val="537013520"/>
      </c:scatterChart>
      <c:valAx>
        <c:axId val="537003728"/>
        <c:scaling>
          <c:orientation val="minMax"/>
          <c:max val="4"/>
          <c:min val="0"/>
        </c:scaling>
        <c:delete val="0"/>
        <c:axPos val="b"/>
        <c:title>
          <c:tx>
            <c:rich>
              <a:bodyPr rot="0" vert="horz"/>
              <a:lstStyle/>
              <a:p>
                <a:pPr>
                  <a:defRPr/>
                </a:pPr>
                <a:r>
                  <a:rPr lang="es-CO"/>
                  <a:t>grado de importancia</a:t>
                </a:r>
              </a:p>
            </c:rich>
          </c:tx>
          <c:overlay val="0"/>
          <c:spPr>
            <a:noFill/>
            <a:ln>
              <a:noFill/>
            </a:ln>
            <a:effectLst/>
          </c:spPr>
        </c:title>
        <c:numFmt formatCode="0" sourceLinked="1"/>
        <c:majorTickMark val="none"/>
        <c:minorTickMark val="none"/>
        <c:tickLblPos val="low"/>
        <c:spPr>
          <a:noFill/>
          <a:ln w="9525" cap="flat" cmpd="sng" algn="ctr">
            <a:solidFill>
              <a:schemeClr val="tx1"/>
            </a:solidFill>
            <a:round/>
          </a:ln>
          <a:effectLst/>
        </c:spPr>
        <c:txPr>
          <a:bodyPr rot="-60000000" vert="horz"/>
          <a:lstStyle/>
          <a:p>
            <a:pPr>
              <a:defRPr/>
            </a:pPr>
            <a:endParaRPr lang="es-CO"/>
          </a:p>
        </c:txPr>
        <c:crossAx val="537013520"/>
        <c:crossesAt val="4"/>
        <c:crossBetween val="midCat"/>
      </c:valAx>
      <c:valAx>
        <c:axId val="537013520"/>
        <c:scaling>
          <c:orientation val="minMax"/>
          <c:max val="5"/>
          <c:min val="1"/>
        </c:scaling>
        <c:delete val="0"/>
        <c:axPos val="l"/>
        <c:title>
          <c:tx>
            <c:rich>
              <a:bodyPr rot="-5400000" vert="horz"/>
              <a:lstStyle/>
              <a:p>
                <a:pPr>
                  <a:defRPr/>
                </a:pPr>
                <a:r>
                  <a:rPr lang="es-CO"/>
                  <a:t>calificación</a:t>
                </a:r>
              </a:p>
            </c:rich>
          </c:tx>
          <c:overlay val="0"/>
          <c:spPr>
            <a:noFill/>
            <a:ln>
              <a:noFill/>
            </a:ln>
            <a:effectLst/>
          </c:spPr>
        </c:title>
        <c:numFmt formatCode="0.0" sourceLinked="1"/>
        <c:majorTickMark val="none"/>
        <c:minorTickMark val="none"/>
        <c:tickLblPos val="low"/>
        <c:spPr>
          <a:noFill/>
          <a:ln w="9525" cap="flat" cmpd="sng" algn="ctr">
            <a:solidFill>
              <a:schemeClr val="tx1"/>
            </a:solidFill>
            <a:round/>
          </a:ln>
          <a:effectLst/>
        </c:spPr>
        <c:txPr>
          <a:bodyPr rot="-60000000" vert="horz"/>
          <a:lstStyle/>
          <a:p>
            <a:pPr>
              <a:defRPr/>
            </a:pPr>
            <a:endParaRPr lang="es-CO"/>
          </a:p>
        </c:txPr>
        <c:crossAx val="537003728"/>
        <c:crossesAt val="2"/>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O" sz="900"/>
              <a:t>FACTOR 8. APORTES DE LA INVESTIGACIÓN, LA INNOVACIÓN, EL DESARROLLO TECNOLÓGICO Y LA CREACIÓN, ASOCIADOS AL PROGRAMA ACADÉMICO  </a:t>
            </a:r>
          </a:p>
        </c:rich>
      </c:tx>
      <c:layout>
        <c:manualLayout>
          <c:xMode val="edge"/>
          <c:yMode val="edge"/>
          <c:x val="0.11605644343961957"/>
          <c:y val="7.1573528081734237E-3"/>
        </c:manualLayout>
      </c:layout>
      <c:overlay val="0"/>
      <c:spPr>
        <a:noFill/>
        <a:ln>
          <a:noFill/>
        </a:ln>
        <a:effectLst/>
      </c:spPr>
    </c:title>
    <c:autoTitleDeleted val="0"/>
    <c:plotArea>
      <c:layout/>
      <c:scatterChart>
        <c:scatterStyle val="lineMarker"/>
        <c:varyColors val="0"/>
        <c:ser>
          <c:idx val="0"/>
          <c:order val="0"/>
          <c:tx>
            <c:v>C25</c:v>
          </c:tx>
          <c:spPr>
            <a:ln w="25400" cap="rnd">
              <a:noFill/>
              <a:round/>
            </a:ln>
            <a:effectLst/>
          </c:spPr>
          <c:marker>
            <c:symbol val="diamond"/>
            <c:size val="6"/>
            <c:spPr>
              <a:solidFill>
                <a:schemeClr val="accent6"/>
              </a:solidFill>
              <a:ln w="9525">
                <a:solidFill>
                  <a:schemeClr val="accent6"/>
                </a:solidFill>
                <a:round/>
              </a:ln>
              <a:effectLst/>
            </c:spPr>
          </c:marker>
          <c:dLbls>
            <c:spPr>
              <a:noFill/>
              <a:ln>
                <a:noFill/>
              </a:ln>
              <a:effectLst/>
            </c:spPr>
            <c:txPr>
              <a:bodyPr rot="0" vert="horz"/>
              <a:lstStyle/>
              <a:p>
                <a:pPr>
                  <a:defRPr/>
                </a:pPr>
                <a:endParaRPr lang="es-CO"/>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xVal>
            <c:numRef>
              <c:f>'F8 - Calif Caract'!$B$4</c:f>
              <c:numCache>
                <c:formatCode>0</c:formatCode>
                <c:ptCount val="1"/>
                <c:pt idx="0">
                  <c:v>4</c:v>
                </c:pt>
              </c:numCache>
            </c:numRef>
          </c:xVal>
          <c:yVal>
            <c:numRef>
              <c:f>'F8 - Calif Caract'!$D$4</c:f>
              <c:numCache>
                <c:formatCode>0.0</c:formatCode>
                <c:ptCount val="1"/>
                <c:pt idx="0">
                  <c:v>4</c:v>
                </c:pt>
              </c:numCache>
            </c:numRef>
          </c:yVal>
          <c:smooth val="0"/>
          <c:extLst>
            <c:ext xmlns:c16="http://schemas.microsoft.com/office/drawing/2014/chart" uri="{C3380CC4-5D6E-409C-BE32-E72D297353CC}">
              <c16:uniqueId val="{00000000-7518-43AD-8743-7856E7CA29A2}"/>
            </c:ext>
          </c:extLst>
        </c:ser>
        <c:ser>
          <c:idx val="1"/>
          <c:order val="1"/>
          <c:tx>
            <c:v>C26</c:v>
          </c:tx>
          <c:spPr>
            <a:ln w="25400" cap="rnd">
              <a:noFill/>
              <a:round/>
            </a:ln>
            <a:effectLst/>
          </c:spPr>
          <c:marker>
            <c:symbol val="square"/>
            <c:size val="6"/>
            <c:spPr>
              <a:solidFill>
                <a:schemeClr val="accent5"/>
              </a:solidFill>
              <a:ln w="9525">
                <a:solidFill>
                  <a:schemeClr val="accent5"/>
                </a:solidFill>
                <a:round/>
              </a:ln>
              <a:effectLst/>
            </c:spPr>
          </c:marker>
          <c:dLbls>
            <c:spPr>
              <a:noFill/>
              <a:ln>
                <a:noFill/>
              </a:ln>
              <a:effectLst/>
            </c:spPr>
            <c:txPr>
              <a:bodyPr rot="0" vert="horz"/>
              <a:lstStyle/>
              <a:p>
                <a:pPr>
                  <a:defRPr/>
                </a:pPr>
                <a:endParaRPr lang="es-CO"/>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xVal>
            <c:numRef>
              <c:f>'F8 - Calif Caract'!$B$5</c:f>
              <c:numCache>
                <c:formatCode>0</c:formatCode>
                <c:ptCount val="1"/>
                <c:pt idx="0">
                  <c:v>4</c:v>
                </c:pt>
              </c:numCache>
            </c:numRef>
          </c:xVal>
          <c:yVal>
            <c:numRef>
              <c:f>'F8 - Calif Caract'!$D$5</c:f>
              <c:numCache>
                <c:formatCode>0.0</c:formatCode>
                <c:ptCount val="1"/>
                <c:pt idx="0">
                  <c:v>3.5</c:v>
                </c:pt>
              </c:numCache>
            </c:numRef>
          </c:yVal>
          <c:smooth val="0"/>
          <c:extLst>
            <c:ext xmlns:c16="http://schemas.microsoft.com/office/drawing/2014/chart" uri="{C3380CC4-5D6E-409C-BE32-E72D297353CC}">
              <c16:uniqueId val="{00000001-7518-43AD-8743-7856E7CA29A2}"/>
            </c:ext>
          </c:extLst>
        </c:ser>
        <c:ser>
          <c:idx val="3"/>
          <c:order val="2"/>
          <c:tx>
            <c:v>C28</c:v>
          </c:tx>
          <c:spPr>
            <a:ln w="19050">
              <a:noFill/>
            </a:ln>
          </c:spP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'F8 - Calif Caract'!#REF!</c:f>
            </c:numRef>
          </c:xVal>
          <c:yVal>
            <c:numRef>
              <c:f>'F8 - Calif Caract'!#REF!</c:f>
              <c:numCache>
                <c:formatCode>General</c:formatCode>
                <c:ptCount val="1"/>
                <c:pt idx="0">
                  <c:v>1</c:v>
                </c:pt>
              </c:numCache>
            </c:numRef>
          </c:yVal>
          <c:smooth val="0"/>
          <c:extLst>
            <c:ext xmlns:c16="http://schemas.microsoft.com/office/drawing/2014/chart" uri="{C3380CC4-5D6E-409C-BE32-E72D297353CC}">
              <c16:uniqueId val="{00000002-7518-43AD-8743-7856E7CA29A2}"/>
            </c:ext>
          </c:extLst>
        </c:ser>
        <c:dLbls>
          <c:dLblPos val="t"/>
          <c:showLegendKey val="0"/>
          <c:showVal val="1"/>
          <c:showCatName val="0"/>
          <c:showSerName val="0"/>
          <c:showPercent val="0"/>
          <c:showBubbleSize val="0"/>
        </c:dLbls>
        <c:axId val="537003728"/>
        <c:axId val="537013520"/>
      </c:scatterChart>
      <c:valAx>
        <c:axId val="537003728"/>
        <c:scaling>
          <c:orientation val="minMax"/>
          <c:max val="4"/>
          <c:min val="0"/>
        </c:scaling>
        <c:delete val="0"/>
        <c:axPos val="b"/>
        <c:title>
          <c:tx>
            <c:rich>
              <a:bodyPr rot="0" vert="horz"/>
              <a:lstStyle/>
              <a:p>
                <a:pPr>
                  <a:defRPr/>
                </a:pPr>
                <a:r>
                  <a:rPr lang="es-CO"/>
                  <a:t>grado de importancia</a:t>
                </a:r>
              </a:p>
            </c:rich>
          </c:tx>
          <c:overlay val="0"/>
          <c:spPr>
            <a:noFill/>
            <a:ln>
              <a:noFill/>
            </a:ln>
            <a:effectLst/>
          </c:spPr>
        </c:title>
        <c:numFmt formatCode="0" sourceLinked="1"/>
        <c:majorTickMark val="none"/>
        <c:minorTickMark val="none"/>
        <c:tickLblPos val="low"/>
        <c:spPr>
          <a:noFill/>
          <a:ln w="9525" cap="flat" cmpd="sng" algn="ctr">
            <a:solidFill>
              <a:schemeClr val="tx1"/>
            </a:solidFill>
            <a:round/>
          </a:ln>
          <a:effectLst/>
        </c:spPr>
        <c:txPr>
          <a:bodyPr rot="-60000000" vert="horz"/>
          <a:lstStyle/>
          <a:p>
            <a:pPr>
              <a:defRPr/>
            </a:pPr>
            <a:endParaRPr lang="es-CO"/>
          </a:p>
        </c:txPr>
        <c:crossAx val="537013520"/>
        <c:crossesAt val="4"/>
        <c:crossBetween val="midCat"/>
      </c:valAx>
      <c:valAx>
        <c:axId val="537013520"/>
        <c:scaling>
          <c:orientation val="minMax"/>
          <c:max val="5"/>
          <c:min val="1"/>
        </c:scaling>
        <c:delete val="0"/>
        <c:axPos val="l"/>
        <c:title>
          <c:tx>
            <c:rich>
              <a:bodyPr rot="-5400000" vert="horz"/>
              <a:lstStyle/>
              <a:p>
                <a:pPr>
                  <a:defRPr/>
                </a:pPr>
                <a:r>
                  <a:rPr lang="es-CO"/>
                  <a:t>calificación</a:t>
                </a:r>
              </a:p>
            </c:rich>
          </c:tx>
          <c:overlay val="0"/>
          <c:spPr>
            <a:noFill/>
            <a:ln>
              <a:noFill/>
            </a:ln>
            <a:effectLst/>
          </c:spPr>
        </c:title>
        <c:numFmt formatCode="0.0" sourceLinked="1"/>
        <c:majorTickMark val="none"/>
        <c:minorTickMark val="none"/>
        <c:tickLblPos val="low"/>
        <c:spPr>
          <a:noFill/>
          <a:ln w="9525" cap="flat" cmpd="sng" algn="ctr">
            <a:solidFill>
              <a:schemeClr val="tx1"/>
            </a:solidFill>
            <a:round/>
          </a:ln>
          <a:effectLst/>
        </c:spPr>
        <c:txPr>
          <a:bodyPr rot="-60000000" vert="horz"/>
          <a:lstStyle/>
          <a:p>
            <a:pPr>
              <a:defRPr/>
            </a:pPr>
            <a:endParaRPr lang="es-CO"/>
          </a:p>
        </c:txPr>
        <c:crossAx val="537003728"/>
        <c:crossesAt val="2"/>
        <c:crossBetween val="midCat"/>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sz="9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9.xml"/></Relationships>
</file>

<file path=xl/drawings/_rels/drawing2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0.xml"/></Relationships>
</file>

<file path=xl/drawings/_rels/drawing2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1.xml"/></Relationships>
</file>

<file path=xl/drawings/_rels/drawing2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1</xdr:row>
      <xdr:rowOff>66675</xdr:rowOff>
    </xdr:from>
    <xdr:to>
      <xdr:col>2</xdr:col>
      <xdr:colOff>254000</xdr:colOff>
      <xdr:row>4</xdr:row>
      <xdr:rowOff>111125</xdr:rowOff>
    </xdr:to>
    <xdr:pic>
      <xdr:nvPicPr>
        <xdr:cNvPr id="2" name="Imagen 2">
          <a:extLst>
            <a:ext uri="{FF2B5EF4-FFF2-40B4-BE49-F238E27FC236}">
              <a16:creationId xmlns:a16="http://schemas.microsoft.com/office/drawing/2014/main" id="{6D8E5206-6ABA-4380-80B3-656F987FC6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538" t="14120" r="16522" b="15205"/>
        <a:stretch>
          <a:fillRect/>
        </a:stretch>
      </xdr:blipFill>
      <xdr:spPr bwMode="auto">
        <a:xfrm>
          <a:off x="171450" y="266700"/>
          <a:ext cx="511175" cy="64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0.82716</cdr:x>
      <cdr:y>0.11367</cdr:y>
    </cdr:from>
    <cdr:to>
      <cdr:x>1</cdr:x>
      <cdr:y>0.16799</cdr:y>
    </cdr:to>
    <cdr:sp macro="" textlink="">
      <cdr:nvSpPr>
        <cdr:cNvPr id="2" name="CuadroTexto 3"/>
        <cdr:cNvSpPr txBox="1"/>
      </cdr:nvSpPr>
      <cdr:spPr>
        <a:xfrm xmlns:a="http://schemas.openxmlformats.org/drawingml/2006/main">
          <a:off x="3190872" y="625279"/>
          <a:ext cx="666750" cy="2988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 significativa</a:t>
          </a:r>
        </a:p>
      </cdr:txBody>
    </cdr:sp>
  </cdr:relSizeAnchor>
  <cdr:relSizeAnchor xmlns:cdr="http://schemas.openxmlformats.org/drawingml/2006/chartDrawing">
    <cdr:from>
      <cdr:x>0.14568</cdr:x>
      <cdr:y>0.12727</cdr:y>
    </cdr:from>
    <cdr:to>
      <cdr:x>0.37037</cdr:x>
      <cdr:y>0.16283</cdr:y>
    </cdr:to>
    <cdr:sp macro="" textlink="">
      <cdr:nvSpPr>
        <cdr:cNvPr id="7" name="CuadroTexto 3"/>
        <cdr:cNvSpPr txBox="1"/>
      </cdr:nvSpPr>
      <cdr:spPr>
        <a:xfrm xmlns:a="http://schemas.openxmlformats.org/drawingml/2006/main">
          <a:off x="561972" y="700093"/>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a:t>
          </a:r>
        </a:p>
      </cdr:txBody>
    </cdr:sp>
  </cdr:relSizeAnchor>
  <cdr:relSizeAnchor xmlns:cdr="http://schemas.openxmlformats.org/drawingml/2006/chartDrawing">
    <cdr:from>
      <cdr:x>0.81728</cdr:x>
      <cdr:y>0.56794</cdr:y>
    </cdr:from>
    <cdr:to>
      <cdr:x>1</cdr:x>
      <cdr:y>0.62226</cdr:y>
    </cdr:to>
    <cdr:sp macro="" textlink="">
      <cdr:nvSpPr>
        <cdr:cNvPr id="9" name="CuadroTexto 3"/>
        <cdr:cNvSpPr txBox="1"/>
      </cdr:nvSpPr>
      <cdr:spPr>
        <a:xfrm xmlns:a="http://schemas.openxmlformats.org/drawingml/2006/main">
          <a:off x="3152772" y="3124046"/>
          <a:ext cx="704850" cy="2988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 significativa</a:t>
          </a:r>
        </a:p>
      </cdr:txBody>
    </cdr:sp>
  </cdr:relSizeAnchor>
  <cdr:relSizeAnchor xmlns:cdr="http://schemas.openxmlformats.org/drawingml/2006/chartDrawing">
    <cdr:from>
      <cdr:x>0.14321</cdr:x>
      <cdr:y>0.5723</cdr:y>
    </cdr:from>
    <cdr:to>
      <cdr:x>0.3679</cdr:x>
      <cdr:y>0.60785</cdr:y>
    </cdr:to>
    <cdr:sp macro="" textlink="">
      <cdr:nvSpPr>
        <cdr:cNvPr id="12" name="CuadroTexto 3"/>
        <cdr:cNvSpPr txBox="1"/>
      </cdr:nvSpPr>
      <cdr:spPr>
        <a:xfrm xmlns:a="http://schemas.openxmlformats.org/drawingml/2006/main">
          <a:off x="552447" y="3148018"/>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a:t>
          </a:r>
        </a:p>
      </cdr:txBody>
    </cdr:sp>
  </cdr:relSizeAnchor>
</c:userShapes>
</file>

<file path=xl/drawings/drawing11.xml><?xml version="1.0" encoding="utf-8"?>
<xdr:wsDr xmlns:xdr="http://schemas.openxmlformats.org/drawingml/2006/spreadsheetDrawing" xmlns:a="http://schemas.openxmlformats.org/drawingml/2006/main">
  <xdr:twoCellAnchor>
    <xdr:from>
      <xdr:col>10</xdr:col>
      <xdr:colOff>396099</xdr:colOff>
      <xdr:row>0</xdr:row>
      <xdr:rowOff>0</xdr:rowOff>
    </xdr:from>
    <xdr:to>
      <xdr:col>18</xdr:col>
      <xdr:colOff>247853</xdr:colOff>
      <xdr:row>7</xdr:row>
      <xdr:rowOff>678579</xdr:rowOff>
    </xdr:to>
    <xdr:graphicFrame macro="">
      <xdr:nvGraphicFramePr>
        <xdr:cNvPr id="2" name="Gráfico 1">
          <a:extLst>
            <a:ext uri="{FF2B5EF4-FFF2-40B4-BE49-F238E27FC236}">
              <a16:creationId xmlns:a16="http://schemas.microsoft.com/office/drawing/2014/main" id="{C6223193-1D7F-4CD4-9C48-3AC34427A9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10584</xdr:colOff>
      <xdr:row>0</xdr:row>
      <xdr:rowOff>1800224</xdr:rowOff>
    </xdr:to>
    <xdr:pic>
      <xdr:nvPicPr>
        <xdr:cNvPr id="3" name="Imagen 2">
          <a:extLst>
            <a:ext uri="{FF2B5EF4-FFF2-40B4-BE49-F238E27FC236}">
              <a16:creationId xmlns:a16="http://schemas.microsoft.com/office/drawing/2014/main" id="{C970BF2A-86CB-4B9A-993C-E94BA296CC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688734" cy="1781174"/>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0.79702</cdr:x>
      <cdr:y>0.10859</cdr:y>
    </cdr:from>
    <cdr:to>
      <cdr:x>0.96986</cdr:x>
      <cdr:y>0.16291</cdr:y>
    </cdr:to>
    <cdr:sp macro="" textlink="">
      <cdr:nvSpPr>
        <cdr:cNvPr id="2" name="CuadroTexto 3"/>
        <cdr:cNvSpPr txBox="1"/>
      </cdr:nvSpPr>
      <cdr:spPr>
        <a:xfrm xmlns:a="http://schemas.openxmlformats.org/drawingml/2006/main">
          <a:off x="4740450" y="479454"/>
          <a:ext cx="1028010" cy="23983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 significativa</a:t>
          </a:r>
        </a:p>
      </cdr:txBody>
    </cdr:sp>
  </cdr:relSizeAnchor>
  <cdr:relSizeAnchor xmlns:cdr="http://schemas.openxmlformats.org/drawingml/2006/chartDrawing">
    <cdr:from>
      <cdr:x>0.14568</cdr:x>
      <cdr:y>0.12727</cdr:y>
    </cdr:from>
    <cdr:to>
      <cdr:x>0.37037</cdr:x>
      <cdr:y>0.16283</cdr:y>
    </cdr:to>
    <cdr:sp macro="" textlink="">
      <cdr:nvSpPr>
        <cdr:cNvPr id="7" name="CuadroTexto 3"/>
        <cdr:cNvSpPr txBox="1"/>
      </cdr:nvSpPr>
      <cdr:spPr>
        <a:xfrm xmlns:a="http://schemas.openxmlformats.org/drawingml/2006/main">
          <a:off x="561972" y="700093"/>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a:t>
          </a:r>
        </a:p>
      </cdr:txBody>
    </cdr:sp>
  </cdr:relSizeAnchor>
  <cdr:relSizeAnchor xmlns:cdr="http://schemas.openxmlformats.org/drawingml/2006/chartDrawing">
    <cdr:from>
      <cdr:x>0.77206</cdr:x>
      <cdr:y>0.56794</cdr:y>
    </cdr:from>
    <cdr:to>
      <cdr:x>0.95478</cdr:x>
      <cdr:y>0.62226</cdr:y>
    </cdr:to>
    <cdr:sp macro="" textlink="">
      <cdr:nvSpPr>
        <cdr:cNvPr id="9" name="CuadroTexto 3"/>
        <cdr:cNvSpPr txBox="1"/>
      </cdr:nvSpPr>
      <cdr:spPr>
        <a:xfrm xmlns:a="http://schemas.openxmlformats.org/drawingml/2006/main">
          <a:off x="4592039" y="2507522"/>
          <a:ext cx="1086774" cy="239829"/>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 significativa</a:t>
          </a:r>
        </a:p>
      </cdr:txBody>
    </cdr:sp>
  </cdr:relSizeAnchor>
  <cdr:relSizeAnchor xmlns:cdr="http://schemas.openxmlformats.org/drawingml/2006/chartDrawing">
    <cdr:from>
      <cdr:x>0.14321</cdr:x>
      <cdr:y>0.5723</cdr:y>
    </cdr:from>
    <cdr:to>
      <cdr:x>0.3679</cdr:x>
      <cdr:y>0.60785</cdr:y>
    </cdr:to>
    <cdr:sp macro="" textlink="">
      <cdr:nvSpPr>
        <cdr:cNvPr id="12" name="CuadroTexto 3"/>
        <cdr:cNvSpPr txBox="1"/>
      </cdr:nvSpPr>
      <cdr:spPr>
        <a:xfrm xmlns:a="http://schemas.openxmlformats.org/drawingml/2006/main">
          <a:off x="552447" y="3148018"/>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a:t>
          </a:r>
        </a:p>
      </cdr:txBody>
    </cdr:sp>
  </cdr:relSizeAnchor>
</c:userShapes>
</file>

<file path=xl/drawings/drawing13.xml><?xml version="1.0" encoding="utf-8"?>
<xdr:wsDr xmlns:xdr="http://schemas.openxmlformats.org/drawingml/2006/spreadsheetDrawing" xmlns:a="http://schemas.openxmlformats.org/drawingml/2006/main">
  <xdr:twoCellAnchor>
    <xdr:from>
      <xdr:col>10</xdr:col>
      <xdr:colOff>333374</xdr:colOff>
      <xdr:row>0</xdr:row>
      <xdr:rowOff>76199</xdr:rowOff>
    </xdr:from>
    <xdr:to>
      <xdr:col>17</xdr:col>
      <xdr:colOff>261937</xdr:colOff>
      <xdr:row>4</xdr:row>
      <xdr:rowOff>250031</xdr:rowOff>
    </xdr:to>
    <xdr:graphicFrame macro="">
      <xdr:nvGraphicFramePr>
        <xdr:cNvPr id="2" name="Gráfico 1">
          <a:extLst>
            <a:ext uri="{FF2B5EF4-FFF2-40B4-BE49-F238E27FC236}">
              <a16:creationId xmlns:a16="http://schemas.microsoft.com/office/drawing/2014/main" id="{198FFE39-C4D0-4902-92E2-39B95E03D4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10</xdr:col>
      <xdr:colOff>23813</xdr:colOff>
      <xdr:row>1</xdr:row>
      <xdr:rowOff>19050</xdr:rowOff>
    </xdr:to>
    <xdr:pic>
      <xdr:nvPicPr>
        <xdr:cNvPr id="3" name="Imagen 2">
          <a:extLst>
            <a:ext uri="{FF2B5EF4-FFF2-40B4-BE49-F238E27FC236}">
              <a16:creationId xmlns:a16="http://schemas.microsoft.com/office/drawing/2014/main" id="{0769DC8F-1EE8-4437-8290-6195D737B9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6082963" cy="1809750"/>
        </a:xfrm>
        <a:prstGeom prst="rect">
          <a:avLst/>
        </a:prstGeom>
      </xdr:spPr>
    </xdr:pic>
    <xdr:clientData/>
  </xdr:twoCellAnchor>
</xdr:wsDr>
</file>

<file path=xl/drawings/drawing14.xml><?xml version="1.0" encoding="utf-8"?>
<c:userShapes xmlns:c="http://schemas.openxmlformats.org/drawingml/2006/chart">
  <cdr:relSizeAnchor xmlns:cdr="http://schemas.openxmlformats.org/drawingml/2006/chartDrawing">
    <cdr:from>
      <cdr:x>0.82716</cdr:x>
      <cdr:y>0.11367</cdr:y>
    </cdr:from>
    <cdr:to>
      <cdr:x>1</cdr:x>
      <cdr:y>0.16799</cdr:y>
    </cdr:to>
    <cdr:sp macro="" textlink="">
      <cdr:nvSpPr>
        <cdr:cNvPr id="2" name="CuadroTexto 3"/>
        <cdr:cNvSpPr txBox="1"/>
      </cdr:nvSpPr>
      <cdr:spPr>
        <a:xfrm xmlns:a="http://schemas.openxmlformats.org/drawingml/2006/main">
          <a:off x="3190872" y="625279"/>
          <a:ext cx="666750" cy="2988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 significativa</a:t>
          </a:r>
        </a:p>
      </cdr:txBody>
    </cdr:sp>
  </cdr:relSizeAnchor>
  <cdr:relSizeAnchor xmlns:cdr="http://schemas.openxmlformats.org/drawingml/2006/chartDrawing">
    <cdr:from>
      <cdr:x>0.14568</cdr:x>
      <cdr:y>0.12727</cdr:y>
    </cdr:from>
    <cdr:to>
      <cdr:x>0.37037</cdr:x>
      <cdr:y>0.16283</cdr:y>
    </cdr:to>
    <cdr:sp macro="" textlink="">
      <cdr:nvSpPr>
        <cdr:cNvPr id="7" name="CuadroTexto 3"/>
        <cdr:cNvSpPr txBox="1"/>
      </cdr:nvSpPr>
      <cdr:spPr>
        <a:xfrm xmlns:a="http://schemas.openxmlformats.org/drawingml/2006/main">
          <a:off x="561972" y="700093"/>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a:t>
          </a:r>
        </a:p>
      </cdr:txBody>
    </cdr:sp>
  </cdr:relSizeAnchor>
  <cdr:relSizeAnchor xmlns:cdr="http://schemas.openxmlformats.org/drawingml/2006/chartDrawing">
    <cdr:from>
      <cdr:x>0.81728</cdr:x>
      <cdr:y>0.56794</cdr:y>
    </cdr:from>
    <cdr:to>
      <cdr:x>1</cdr:x>
      <cdr:y>0.62226</cdr:y>
    </cdr:to>
    <cdr:sp macro="" textlink="">
      <cdr:nvSpPr>
        <cdr:cNvPr id="9" name="CuadroTexto 3"/>
        <cdr:cNvSpPr txBox="1"/>
      </cdr:nvSpPr>
      <cdr:spPr>
        <a:xfrm xmlns:a="http://schemas.openxmlformats.org/drawingml/2006/main">
          <a:off x="3152772" y="3124046"/>
          <a:ext cx="704850" cy="2988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 significativa</a:t>
          </a:r>
        </a:p>
      </cdr:txBody>
    </cdr:sp>
  </cdr:relSizeAnchor>
  <cdr:relSizeAnchor xmlns:cdr="http://schemas.openxmlformats.org/drawingml/2006/chartDrawing">
    <cdr:from>
      <cdr:x>0.14321</cdr:x>
      <cdr:y>0.5723</cdr:y>
    </cdr:from>
    <cdr:to>
      <cdr:x>0.3679</cdr:x>
      <cdr:y>0.60785</cdr:y>
    </cdr:to>
    <cdr:sp macro="" textlink="">
      <cdr:nvSpPr>
        <cdr:cNvPr id="12" name="CuadroTexto 3"/>
        <cdr:cNvSpPr txBox="1"/>
      </cdr:nvSpPr>
      <cdr:spPr>
        <a:xfrm xmlns:a="http://schemas.openxmlformats.org/drawingml/2006/main">
          <a:off x="552447" y="3148018"/>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a:t>
          </a:r>
        </a:p>
      </cdr:txBody>
    </cdr:sp>
  </cdr:relSizeAnchor>
</c:userShapes>
</file>

<file path=xl/drawings/drawing15.xml><?xml version="1.0" encoding="utf-8"?>
<xdr:wsDr xmlns:xdr="http://schemas.openxmlformats.org/drawingml/2006/spreadsheetDrawing" xmlns:a="http://schemas.openxmlformats.org/drawingml/2006/main">
  <xdr:twoCellAnchor>
    <xdr:from>
      <xdr:col>10</xdr:col>
      <xdr:colOff>387162</xdr:colOff>
      <xdr:row>0</xdr:row>
      <xdr:rowOff>11206</xdr:rowOff>
    </xdr:from>
    <xdr:to>
      <xdr:col>19</xdr:col>
      <xdr:colOff>720538</xdr:colOff>
      <xdr:row>12</xdr:row>
      <xdr:rowOff>0</xdr:rowOff>
    </xdr:to>
    <xdr:graphicFrame macro="">
      <xdr:nvGraphicFramePr>
        <xdr:cNvPr id="2" name="Gráfico 1">
          <a:extLst>
            <a:ext uri="{FF2B5EF4-FFF2-40B4-BE49-F238E27FC236}">
              <a16:creationId xmlns:a16="http://schemas.microsoft.com/office/drawing/2014/main" id="{94175DF9-721A-4F52-9106-9A0FE27CE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9</xdr:col>
      <xdr:colOff>1464468</xdr:colOff>
      <xdr:row>1</xdr:row>
      <xdr:rowOff>11206</xdr:rowOff>
    </xdr:to>
    <xdr:pic>
      <xdr:nvPicPr>
        <xdr:cNvPr id="3" name="Imagen 2">
          <a:extLst>
            <a:ext uri="{FF2B5EF4-FFF2-40B4-BE49-F238E27FC236}">
              <a16:creationId xmlns:a16="http://schemas.microsoft.com/office/drawing/2014/main" id="{C273BD71-491F-436C-BE84-2CF5D03B0C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776030" cy="1792381"/>
        </a:xfrm>
        <a:prstGeom prst="rect">
          <a:avLst/>
        </a:prstGeom>
      </xdr:spPr>
    </xdr:pic>
    <xdr:clientData/>
  </xdr:twoCellAnchor>
</xdr:wsDr>
</file>

<file path=xl/drawings/drawing16.xml><?xml version="1.0" encoding="utf-8"?>
<c:userShapes xmlns:c="http://schemas.openxmlformats.org/drawingml/2006/chart">
  <cdr:relSizeAnchor xmlns:cdr="http://schemas.openxmlformats.org/drawingml/2006/chartDrawing">
    <cdr:from>
      <cdr:x>0.82716</cdr:x>
      <cdr:y>0.11367</cdr:y>
    </cdr:from>
    <cdr:to>
      <cdr:x>1</cdr:x>
      <cdr:y>0.16799</cdr:y>
    </cdr:to>
    <cdr:sp macro="" textlink="">
      <cdr:nvSpPr>
        <cdr:cNvPr id="2" name="CuadroTexto 3"/>
        <cdr:cNvSpPr txBox="1"/>
      </cdr:nvSpPr>
      <cdr:spPr>
        <a:xfrm xmlns:a="http://schemas.openxmlformats.org/drawingml/2006/main">
          <a:off x="3190872" y="625279"/>
          <a:ext cx="666750" cy="2988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 significativa</a:t>
          </a:r>
        </a:p>
      </cdr:txBody>
    </cdr:sp>
  </cdr:relSizeAnchor>
  <cdr:relSizeAnchor xmlns:cdr="http://schemas.openxmlformats.org/drawingml/2006/chartDrawing">
    <cdr:from>
      <cdr:x>0.14568</cdr:x>
      <cdr:y>0.12727</cdr:y>
    </cdr:from>
    <cdr:to>
      <cdr:x>0.37037</cdr:x>
      <cdr:y>0.16283</cdr:y>
    </cdr:to>
    <cdr:sp macro="" textlink="">
      <cdr:nvSpPr>
        <cdr:cNvPr id="7" name="CuadroTexto 3"/>
        <cdr:cNvSpPr txBox="1"/>
      </cdr:nvSpPr>
      <cdr:spPr>
        <a:xfrm xmlns:a="http://schemas.openxmlformats.org/drawingml/2006/main">
          <a:off x="561972" y="700093"/>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a:t>
          </a:r>
        </a:p>
      </cdr:txBody>
    </cdr:sp>
  </cdr:relSizeAnchor>
  <cdr:relSizeAnchor xmlns:cdr="http://schemas.openxmlformats.org/drawingml/2006/chartDrawing">
    <cdr:from>
      <cdr:x>0.81728</cdr:x>
      <cdr:y>0.56794</cdr:y>
    </cdr:from>
    <cdr:to>
      <cdr:x>1</cdr:x>
      <cdr:y>0.62226</cdr:y>
    </cdr:to>
    <cdr:sp macro="" textlink="">
      <cdr:nvSpPr>
        <cdr:cNvPr id="9" name="CuadroTexto 3"/>
        <cdr:cNvSpPr txBox="1"/>
      </cdr:nvSpPr>
      <cdr:spPr>
        <a:xfrm xmlns:a="http://schemas.openxmlformats.org/drawingml/2006/main">
          <a:off x="3152772" y="3124046"/>
          <a:ext cx="704850" cy="2988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 significativa</a:t>
          </a:r>
        </a:p>
      </cdr:txBody>
    </cdr:sp>
  </cdr:relSizeAnchor>
  <cdr:relSizeAnchor xmlns:cdr="http://schemas.openxmlformats.org/drawingml/2006/chartDrawing">
    <cdr:from>
      <cdr:x>0.14321</cdr:x>
      <cdr:y>0.5723</cdr:y>
    </cdr:from>
    <cdr:to>
      <cdr:x>0.3679</cdr:x>
      <cdr:y>0.60785</cdr:y>
    </cdr:to>
    <cdr:sp macro="" textlink="">
      <cdr:nvSpPr>
        <cdr:cNvPr id="12" name="CuadroTexto 3"/>
        <cdr:cNvSpPr txBox="1"/>
      </cdr:nvSpPr>
      <cdr:spPr>
        <a:xfrm xmlns:a="http://schemas.openxmlformats.org/drawingml/2006/main">
          <a:off x="552447" y="3148018"/>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a:t>
          </a:r>
        </a:p>
      </cdr:txBody>
    </cdr:sp>
  </cdr:relSizeAnchor>
</c:userShapes>
</file>

<file path=xl/drawings/drawing17.xml><?xml version="1.0" encoding="utf-8"?>
<xdr:wsDr xmlns:xdr="http://schemas.openxmlformats.org/drawingml/2006/spreadsheetDrawing" xmlns:a="http://schemas.openxmlformats.org/drawingml/2006/main">
  <xdr:twoCellAnchor>
    <xdr:from>
      <xdr:col>10</xdr:col>
      <xdr:colOff>387162</xdr:colOff>
      <xdr:row>0</xdr:row>
      <xdr:rowOff>11206</xdr:rowOff>
    </xdr:from>
    <xdr:to>
      <xdr:col>19</xdr:col>
      <xdr:colOff>720538</xdr:colOff>
      <xdr:row>7</xdr:row>
      <xdr:rowOff>0</xdr:rowOff>
    </xdr:to>
    <xdr:graphicFrame macro="">
      <xdr:nvGraphicFramePr>
        <xdr:cNvPr id="2" name="Gráfico 1">
          <a:extLst>
            <a:ext uri="{FF2B5EF4-FFF2-40B4-BE49-F238E27FC236}">
              <a16:creationId xmlns:a16="http://schemas.microsoft.com/office/drawing/2014/main" id="{240C0C34-A884-4242-A3AD-9133AE642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9</xdr:col>
      <xdr:colOff>1464468</xdr:colOff>
      <xdr:row>1</xdr:row>
      <xdr:rowOff>11206</xdr:rowOff>
    </xdr:to>
    <xdr:pic>
      <xdr:nvPicPr>
        <xdr:cNvPr id="3" name="Imagen 2">
          <a:extLst>
            <a:ext uri="{FF2B5EF4-FFF2-40B4-BE49-F238E27FC236}">
              <a16:creationId xmlns:a16="http://schemas.microsoft.com/office/drawing/2014/main" id="{317F8A46-1603-4B9C-B869-9BB7579C0C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761743" cy="1792381"/>
        </a:xfrm>
        <a:prstGeom prst="rect">
          <a:avLst/>
        </a:prstGeom>
      </xdr:spPr>
    </xdr:pic>
    <xdr:clientData/>
  </xdr:twoCellAnchor>
</xdr:wsDr>
</file>

<file path=xl/drawings/drawing18.xml><?xml version="1.0" encoding="utf-8"?>
<c:userShapes xmlns:c="http://schemas.openxmlformats.org/drawingml/2006/chart">
  <cdr:relSizeAnchor xmlns:cdr="http://schemas.openxmlformats.org/drawingml/2006/chartDrawing">
    <cdr:from>
      <cdr:x>0.82716</cdr:x>
      <cdr:y>0.11367</cdr:y>
    </cdr:from>
    <cdr:to>
      <cdr:x>1</cdr:x>
      <cdr:y>0.16799</cdr:y>
    </cdr:to>
    <cdr:sp macro="" textlink="">
      <cdr:nvSpPr>
        <cdr:cNvPr id="2" name="CuadroTexto 3"/>
        <cdr:cNvSpPr txBox="1"/>
      </cdr:nvSpPr>
      <cdr:spPr>
        <a:xfrm xmlns:a="http://schemas.openxmlformats.org/drawingml/2006/main">
          <a:off x="3190872" y="625279"/>
          <a:ext cx="666750" cy="2988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 significativa</a:t>
          </a:r>
        </a:p>
      </cdr:txBody>
    </cdr:sp>
  </cdr:relSizeAnchor>
  <cdr:relSizeAnchor xmlns:cdr="http://schemas.openxmlformats.org/drawingml/2006/chartDrawing">
    <cdr:from>
      <cdr:x>0.14568</cdr:x>
      <cdr:y>0.12727</cdr:y>
    </cdr:from>
    <cdr:to>
      <cdr:x>0.37037</cdr:x>
      <cdr:y>0.16283</cdr:y>
    </cdr:to>
    <cdr:sp macro="" textlink="">
      <cdr:nvSpPr>
        <cdr:cNvPr id="7" name="CuadroTexto 3"/>
        <cdr:cNvSpPr txBox="1"/>
      </cdr:nvSpPr>
      <cdr:spPr>
        <a:xfrm xmlns:a="http://schemas.openxmlformats.org/drawingml/2006/main">
          <a:off x="561972" y="700093"/>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a:t>
          </a:r>
        </a:p>
      </cdr:txBody>
    </cdr:sp>
  </cdr:relSizeAnchor>
  <cdr:relSizeAnchor xmlns:cdr="http://schemas.openxmlformats.org/drawingml/2006/chartDrawing">
    <cdr:from>
      <cdr:x>0.81728</cdr:x>
      <cdr:y>0.56794</cdr:y>
    </cdr:from>
    <cdr:to>
      <cdr:x>1</cdr:x>
      <cdr:y>0.62226</cdr:y>
    </cdr:to>
    <cdr:sp macro="" textlink="">
      <cdr:nvSpPr>
        <cdr:cNvPr id="9" name="CuadroTexto 3"/>
        <cdr:cNvSpPr txBox="1"/>
      </cdr:nvSpPr>
      <cdr:spPr>
        <a:xfrm xmlns:a="http://schemas.openxmlformats.org/drawingml/2006/main">
          <a:off x="3152772" y="3124046"/>
          <a:ext cx="704850" cy="2988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 significativa</a:t>
          </a:r>
        </a:p>
      </cdr:txBody>
    </cdr:sp>
  </cdr:relSizeAnchor>
  <cdr:relSizeAnchor xmlns:cdr="http://schemas.openxmlformats.org/drawingml/2006/chartDrawing">
    <cdr:from>
      <cdr:x>0.14321</cdr:x>
      <cdr:y>0.5723</cdr:y>
    </cdr:from>
    <cdr:to>
      <cdr:x>0.3679</cdr:x>
      <cdr:y>0.60785</cdr:y>
    </cdr:to>
    <cdr:sp macro="" textlink="">
      <cdr:nvSpPr>
        <cdr:cNvPr id="12" name="CuadroTexto 3"/>
        <cdr:cNvSpPr txBox="1"/>
      </cdr:nvSpPr>
      <cdr:spPr>
        <a:xfrm xmlns:a="http://schemas.openxmlformats.org/drawingml/2006/main">
          <a:off x="552447" y="3148018"/>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a:t>
          </a:r>
        </a:p>
      </cdr:txBody>
    </cdr:sp>
  </cdr:relSizeAnchor>
</c:userShapes>
</file>

<file path=xl/drawings/drawing19.xml><?xml version="1.0" encoding="utf-8"?>
<xdr:wsDr xmlns:xdr="http://schemas.openxmlformats.org/drawingml/2006/spreadsheetDrawing" xmlns:a="http://schemas.openxmlformats.org/drawingml/2006/main">
  <xdr:twoCellAnchor>
    <xdr:from>
      <xdr:col>10</xdr:col>
      <xdr:colOff>247649</xdr:colOff>
      <xdr:row>0</xdr:row>
      <xdr:rowOff>95250</xdr:rowOff>
    </xdr:from>
    <xdr:to>
      <xdr:col>16</xdr:col>
      <xdr:colOff>485774</xdr:colOff>
      <xdr:row>6</xdr:row>
      <xdr:rowOff>66676</xdr:rowOff>
    </xdr:to>
    <xdr:graphicFrame macro="">
      <xdr:nvGraphicFramePr>
        <xdr:cNvPr id="2" name="Gráfico 1">
          <a:extLst>
            <a:ext uri="{FF2B5EF4-FFF2-40B4-BE49-F238E27FC236}">
              <a16:creationId xmlns:a16="http://schemas.microsoft.com/office/drawing/2014/main" id="{91583324-71AC-49A6-A75B-710DFDF349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9</xdr:col>
      <xdr:colOff>654843</xdr:colOff>
      <xdr:row>1</xdr:row>
      <xdr:rowOff>9524</xdr:rowOff>
    </xdr:to>
    <xdr:pic>
      <xdr:nvPicPr>
        <xdr:cNvPr id="3" name="Imagen 2">
          <a:extLst>
            <a:ext uri="{FF2B5EF4-FFF2-40B4-BE49-F238E27FC236}">
              <a16:creationId xmlns:a16="http://schemas.microsoft.com/office/drawing/2014/main" id="{541D0A92-1F51-47E2-A0DF-7C8A95774C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001875" cy="16382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4</xdr:col>
      <xdr:colOff>9525</xdr:colOff>
      <xdr:row>0</xdr:row>
      <xdr:rowOff>1514475</xdr:rowOff>
    </xdr:to>
    <xdr:pic>
      <xdr:nvPicPr>
        <xdr:cNvPr id="2" name="Imagen 1">
          <a:extLst>
            <a:ext uri="{FF2B5EF4-FFF2-40B4-BE49-F238E27FC236}">
              <a16:creationId xmlns:a16="http://schemas.microsoft.com/office/drawing/2014/main" id="{906B6672-F7BF-43BA-B90C-F9C9413DCB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9429750" cy="1514474"/>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0.82716</cdr:x>
      <cdr:y>0.11367</cdr:y>
    </cdr:from>
    <cdr:to>
      <cdr:x>1</cdr:x>
      <cdr:y>0.16799</cdr:y>
    </cdr:to>
    <cdr:sp macro="" textlink="">
      <cdr:nvSpPr>
        <cdr:cNvPr id="2" name="CuadroTexto 3"/>
        <cdr:cNvSpPr txBox="1"/>
      </cdr:nvSpPr>
      <cdr:spPr>
        <a:xfrm xmlns:a="http://schemas.openxmlformats.org/drawingml/2006/main">
          <a:off x="3190872" y="625279"/>
          <a:ext cx="666750" cy="2988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 significativa</a:t>
          </a:r>
        </a:p>
      </cdr:txBody>
    </cdr:sp>
  </cdr:relSizeAnchor>
  <cdr:relSizeAnchor xmlns:cdr="http://schemas.openxmlformats.org/drawingml/2006/chartDrawing">
    <cdr:from>
      <cdr:x>0.14568</cdr:x>
      <cdr:y>0.12727</cdr:y>
    </cdr:from>
    <cdr:to>
      <cdr:x>0.37037</cdr:x>
      <cdr:y>0.16283</cdr:y>
    </cdr:to>
    <cdr:sp macro="" textlink="">
      <cdr:nvSpPr>
        <cdr:cNvPr id="7" name="CuadroTexto 3"/>
        <cdr:cNvSpPr txBox="1"/>
      </cdr:nvSpPr>
      <cdr:spPr>
        <a:xfrm xmlns:a="http://schemas.openxmlformats.org/drawingml/2006/main">
          <a:off x="561972" y="700093"/>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a:t>
          </a:r>
        </a:p>
      </cdr:txBody>
    </cdr:sp>
  </cdr:relSizeAnchor>
  <cdr:relSizeAnchor xmlns:cdr="http://schemas.openxmlformats.org/drawingml/2006/chartDrawing">
    <cdr:from>
      <cdr:x>0.81728</cdr:x>
      <cdr:y>0.56794</cdr:y>
    </cdr:from>
    <cdr:to>
      <cdr:x>1</cdr:x>
      <cdr:y>0.62226</cdr:y>
    </cdr:to>
    <cdr:sp macro="" textlink="">
      <cdr:nvSpPr>
        <cdr:cNvPr id="9" name="CuadroTexto 3"/>
        <cdr:cNvSpPr txBox="1"/>
      </cdr:nvSpPr>
      <cdr:spPr>
        <a:xfrm xmlns:a="http://schemas.openxmlformats.org/drawingml/2006/main">
          <a:off x="3152772" y="3124046"/>
          <a:ext cx="704850" cy="2988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 significativa</a:t>
          </a:r>
        </a:p>
      </cdr:txBody>
    </cdr:sp>
  </cdr:relSizeAnchor>
  <cdr:relSizeAnchor xmlns:cdr="http://schemas.openxmlformats.org/drawingml/2006/chartDrawing">
    <cdr:from>
      <cdr:x>0.14321</cdr:x>
      <cdr:y>0.5723</cdr:y>
    </cdr:from>
    <cdr:to>
      <cdr:x>0.3679</cdr:x>
      <cdr:y>0.60785</cdr:y>
    </cdr:to>
    <cdr:sp macro="" textlink="">
      <cdr:nvSpPr>
        <cdr:cNvPr id="12" name="CuadroTexto 3"/>
        <cdr:cNvSpPr txBox="1"/>
      </cdr:nvSpPr>
      <cdr:spPr>
        <a:xfrm xmlns:a="http://schemas.openxmlformats.org/drawingml/2006/main">
          <a:off x="552447" y="3148018"/>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a:t>
          </a:r>
        </a:p>
      </cdr:txBody>
    </cdr:sp>
  </cdr:relSizeAnchor>
</c:userShapes>
</file>

<file path=xl/drawings/drawing21.xml><?xml version="1.0" encoding="utf-8"?>
<xdr:wsDr xmlns:xdr="http://schemas.openxmlformats.org/drawingml/2006/spreadsheetDrawing" xmlns:a="http://schemas.openxmlformats.org/drawingml/2006/main">
  <xdr:twoCellAnchor>
    <xdr:from>
      <xdr:col>11</xdr:col>
      <xdr:colOff>69055</xdr:colOff>
      <xdr:row>0</xdr:row>
      <xdr:rowOff>0</xdr:rowOff>
    </xdr:from>
    <xdr:to>
      <xdr:col>17</xdr:col>
      <xdr:colOff>307180</xdr:colOff>
      <xdr:row>4</xdr:row>
      <xdr:rowOff>542926</xdr:rowOff>
    </xdr:to>
    <xdr:graphicFrame macro="">
      <xdr:nvGraphicFramePr>
        <xdr:cNvPr id="2" name="Gráfico 1">
          <a:extLst>
            <a:ext uri="{FF2B5EF4-FFF2-40B4-BE49-F238E27FC236}">
              <a16:creationId xmlns:a16="http://schemas.microsoft.com/office/drawing/2014/main" id="{A709A8D1-90D8-416D-B47A-CB75DB0C7E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9</xdr:col>
      <xdr:colOff>654843</xdr:colOff>
      <xdr:row>1</xdr:row>
      <xdr:rowOff>9524</xdr:rowOff>
    </xdr:to>
    <xdr:pic>
      <xdr:nvPicPr>
        <xdr:cNvPr id="3" name="Imagen 2">
          <a:extLst>
            <a:ext uri="{FF2B5EF4-FFF2-40B4-BE49-F238E27FC236}">
              <a16:creationId xmlns:a16="http://schemas.microsoft.com/office/drawing/2014/main" id="{D9B101E5-029E-4B71-B1EF-FD4403FBA3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9493" cy="1638299"/>
        </a:xfrm>
        <a:prstGeom prst="rect">
          <a:avLst/>
        </a:prstGeom>
      </xdr:spPr>
    </xdr:pic>
    <xdr:clientData/>
  </xdr:twoCellAnchor>
</xdr:wsDr>
</file>

<file path=xl/drawings/drawing22.xml><?xml version="1.0" encoding="utf-8"?>
<c:userShapes xmlns:c="http://schemas.openxmlformats.org/drawingml/2006/chart">
  <cdr:relSizeAnchor xmlns:cdr="http://schemas.openxmlformats.org/drawingml/2006/chartDrawing">
    <cdr:from>
      <cdr:x>0.82716</cdr:x>
      <cdr:y>0.11367</cdr:y>
    </cdr:from>
    <cdr:to>
      <cdr:x>1</cdr:x>
      <cdr:y>0.16799</cdr:y>
    </cdr:to>
    <cdr:sp macro="" textlink="">
      <cdr:nvSpPr>
        <cdr:cNvPr id="2" name="CuadroTexto 3"/>
        <cdr:cNvSpPr txBox="1"/>
      </cdr:nvSpPr>
      <cdr:spPr>
        <a:xfrm xmlns:a="http://schemas.openxmlformats.org/drawingml/2006/main">
          <a:off x="3190872" y="625279"/>
          <a:ext cx="666750" cy="2988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 significativa</a:t>
          </a:r>
        </a:p>
      </cdr:txBody>
    </cdr:sp>
  </cdr:relSizeAnchor>
  <cdr:relSizeAnchor xmlns:cdr="http://schemas.openxmlformats.org/drawingml/2006/chartDrawing">
    <cdr:from>
      <cdr:x>0.14568</cdr:x>
      <cdr:y>0.12727</cdr:y>
    </cdr:from>
    <cdr:to>
      <cdr:x>0.37037</cdr:x>
      <cdr:y>0.16283</cdr:y>
    </cdr:to>
    <cdr:sp macro="" textlink="">
      <cdr:nvSpPr>
        <cdr:cNvPr id="7" name="CuadroTexto 3"/>
        <cdr:cNvSpPr txBox="1"/>
      </cdr:nvSpPr>
      <cdr:spPr>
        <a:xfrm xmlns:a="http://schemas.openxmlformats.org/drawingml/2006/main">
          <a:off x="561972" y="700093"/>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a:t>
          </a:r>
        </a:p>
      </cdr:txBody>
    </cdr:sp>
  </cdr:relSizeAnchor>
  <cdr:relSizeAnchor xmlns:cdr="http://schemas.openxmlformats.org/drawingml/2006/chartDrawing">
    <cdr:from>
      <cdr:x>0.81728</cdr:x>
      <cdr:y>0.56794</cdr:y>
    </cdr:from>
    <cdr:to>
      <cdr:x>1</cdr:x>
      <cdr:y>0.62226</cdr:y>
    </cdr:to>
    <cdr:sp macro="" textlink="">
      <cdr:nvSpPr>
        <cdr:cNvPr id="9" name="CuadroTexto 3"/>
        <cdr:cNvSpPr txBox="1"/>
      </cdr:nvSpPr>
      <cdr:spPr>
        <a:xfrm xmlns:a="http://schemas.openxmlformats.org/drawingml/2006/main">
          <a:off x="3152772" y="3124046"/>
          <a:ext cx="704850" cy="2988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 significativa</a:t>
          </a:r>
        </a:p>
      </cdr:txBody>
    </cdr:sp>
  </cdr:relSizeAnchor>
  <cdr:relSizeAnchor xmlns:cdr="http://schemas.openxmlformats.org/drawingml/2006/chartDrawing">
    <cdr:from>
      <cdr:x>0.14321</cdr:x>
      <cdr:y>0.5723</cdr:y>
    </cdr:from>
    <cdr:to>
      <cdr:x>0.3679</cdr:x>
      <cdr:y>0.60785</cdr:y>
    </cdr:to>
    <cdr:sp macro="" textlink="">
      <cdr:nvSpPr>
        <cdr:cNvPr id="12" name="CuadroTexto 3"/>
        <cdr:cNvSpPr txBox="1"/>
      </cdr:nvSpPr>
      <cdr:spPr>
        <a:xfrm xmlns:a="http://schemas.openxmlformats.org/drawingml/2006/main">
          <a:off x="552447" y="3148018"/>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a:t>
          </a:r>
        </a:p>
      </cdr:txBody>
    </cdr:sp>
  </cdr:relSizeAnchor>
</c:userShapes>
</file>

<file path=xl/drawings/drawing23.xml><?xml version="1.0" encoding="utf-8"?>
<xdr:wsDr xmlns:xdr="http://schemas.openxmlformats.org/drawingml/2006/spreadsheetDrawing" xmlns:a="http://schemas.openxmlformats.org/drawingml/2006/main">
  <xdr:twoCellAnchor>
    <xdr:from>
      <xdr:col>11</xdr:col>
      <xdr:colOff>69055</xdr:colOff>
      <xdr:row>0</xdr:row>
      <xdr:rowOff>0</xdr:rowOff>
    </xdr:from>
    <xdr:to>
      <xdr:col>17</xdr:col>
      <xdr:colOff>307180</xdr:colOff>
      <xdr:row>4</xdr:row>
      <xdr:rowOff>542926</xdr:rowOff>
    </xdr:to>
    <xdr:graphicFrame macro="">
      <xdr:nvGraphicFramePr>
        <xdr:cNvPr id="2" name="Gráfico 1">
          <a:extLst>
            <a:ext uri="{FF2B5EF4-FFF2-40B4-BE49-F238E27FC236}">
              <a16:creationId xmlns:a16="http://schemas.microsoft.com/office/drawing/2014/main" id="{37BB7C2F-9A33-4F2A-9DF3-21E7CE56C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9</xdr:col>
      <xdr:colOff>654843</xdr:colOff>
      <xdr:row>1</xdr:row>
      <xdr:rowOff>9524</xdr:rowOff>
    </xdr:to>
    <xdr:pic>
      <xdr:nvPicPr>
        <xdr:cNvPr id="3" name="Imagen 2">
          <a:extLst>
            <a:ext uri="{FF2B5EF4-FFF2-40B4-BE49-F238E27FC236}">
              <a16:creationId xmlns:a16="http://schemas.microsoft.com/office/drawing/2014/main" id="{012A4484-4C3A-4C54-B764-3076B9580DE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9493" cy="1638299"/>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0.82716</cdr:x>
      <cdr:y>0.11367</cdr:y>
    </cdr:from>
    <cdr:to>
      <cdr:x>1</cdr:x>
      <cdr:y>0.16799</cdr:y>
    </cdr:to>
    <cdr:sp macro="" textlink="">
      <cdr:nvSpPr>
        <cdr:cNvPr id="2" name="CuadroTexto 3"/>
        <cdr:cNvSpPr txBox="1"/>
      </cdr:nvSpPr>
      <cdr:spPr>
        <a:xfrm xmlns:a="http://schemas.openxmlformats.org/drawingml/2006/main">
          <a:off x="3190872" y="625279"/>
          <a:ext cx="666750" cy="2988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 significativa</a:t>
          </a:r>
        </a:p>
      </cdr:txBody>
    </cdr:sp>
  </cdr:relSizeAnchor>
  <cdr:relSizeAnchor xmlns:cdr="http://schemas.openxmlformats.org/drawingml/2006/chartDrawing">
    <cdr:from>
      <cdr:x>0.14568</cdr:x>
      <cdr:y>0.12727</cdr:y>
    </cdr:from>
    <cdr:to>
      <cdr:x>0.37037</cdr:x>
      <cdr:y>0.16283</cdr:y>
    </cdr:to>
    <cdr:sp macro="" textlink="">
      <cdr:nvSpPr>
        <cdr:cNvPr id="7" name="CuadroTexto 3"/>
        <cdr:cNvSpPr txBox="1"/>
      </cdr:nvSpPr>
      <cdr:spPr>
        <a:xfrm xmlns:a="http://schemas.openxmlformats.org/drawingml/2006/main">
          <a:off x="561972" y="700093"/>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a:t>
          </a:r>
        </a:p>
      </cdr:txBody>
    </cdr:sp>
  </cdr:relSizeAnchor>
  <cdr:relSizeAnchor xmlns:cdr="http://schemas.openxmlformats.org/drawingml/2006/chartDrawing">
    <cdr:from>
      <cdr:x>0.81728</cdr:x>
      <cdr:y>0.56794</cdr:y>
    </cdr:from>
    <cdr:to>
      <cdr:x>1</cdr:x>
      <cdr:y>0.62226</cdr:y>
    </cdr:to>
    <cdr:sp macro="" textlink="">
      <cdr:nvSpPr>
        <cdr:cNvPr id="9" name="CuadroTexto 3"/>
        <cdr:cNvSpPr txBox="1"/>
      </cdr:nvSpPr>
      <cdr:spPr>
        <a:xfrm xmlns:a="http://schemas.openxmlformats.org/drawingml/2006/main">
          <a:off x="3152772" y="3124046"/>
          <a:ext cx="704850" cy="2988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 significativa</a:t>
          </a:r>
        </a:p>
      </cdr:txBody>
    </cdr:sp>
  </cdr:relSizeAnchor>
  <cdr:relSizeAnchor xmlns:cdr="http://schemas.openxmlformats.org/drawingml/2006/chartDrawing">
    <cdr:from>
      <cdr:x>0.14321</cdr:x>
      <cdr:y>0.5723</cdr:y>
    </cdr:from>
    <cdr:to>
      <cdr:x>0.3679</cdr:x>
      <cdr:y>0.60785</cdr:y>
    </cdr:to>
    <cdr:sp macro="" textlink="">
      <cdr:nvSpPr>
        <cdr:cNvPr id="12" name="CuadroTexto 3"/>
        <cdr:cNvSpPr txBox="1"/>
      </cdr:nvSpPr>
      <cdr:spPr>
        <a:xfrm xmlns:a="http://schemas.openxmlformats.org/drawingml/2006/main">
          <a:off x="552447" y="3148018"/>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a:t>
          </a:r>
        </a:p>
      </cdr:txBody>
    </cdr:sp>
  </cdr:relSizeAnchor>
</c:userShapes>
</file>

<file path=xl/drawings/drawing25.xml><?xml version="1.0" encoding="utf-8"?>
<xdr:wsDr xmlns:xdr="http://schemas.openxmlformats.org/drawingml/2006/spreadsheetDrawing" xmlns:a="http://schemas.openxmlformats.org/drawingml/2006/main">
  <xdr:twoCellAnchor>
    <xdr:from>
      <xdr:col>10</xdr:col>
      <xdr:colOff>247649</xdr:colOff>
      <xdr:row>0</xdr:row>
      <xdr:rowOff>95250</xdr:rowOff>
    </xdr:from>
    <xdr:to>
      <xdr:col>16</xdr:col>
      <xdr:colOff>485774</xdr:colOff>
      <xdr:row>6</xdr:row>
      <xdr:rowOff>66676</xdr:rowOff>
    </xdr:to>
    <xdr:graphicFrame macro="">
      <xdr:nvGraphicFramePr>
        <xdr:cNvPr id="2" name="Gráfico 1">
          <a:extLst>
            <a:ext uri="{FF2B5EF4-FFF2-40B4-BE49-F238E27FC236}">
              <a16:creationId xmlns:a16="http://schemas.microsoft.com/office/drawing/2014/main" id="{A4B56036-B208-4361-BA39-027B170969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9</xdr:col>
      <xdr:colOff>654843</xdr:colOff>
      <xdr:row>1</xdr:row>
      <xdr:rowOff>9524</xdr:rowOff>
    </xdr:to>
    <xdr:pic>
      <xdr:nvPicPr>
        <xdr:cNvPr id="3" name="Imagen 2">
          <a:extLst>
            <a:ext uri="{FF2B5EF4-FFF2-40B4-BE49-F238E27FC236}">
              <a16:creationId xmlns:a16="http://schemas.microsoft.com/office/drawing/2014/main" id="{7B31CF4F-44E9-482B-B4BE-D87D8E1E17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9493" cy="1638299"/>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0.82716</cdr:x>
      <cdr:y>0.11367</cdr:y>
    </cdr:from>
    <cdr:to>
      <cdr:x>1</cdr:x>
      <cdr:y>0.16799</cdr:y>
    </cdr:to>
    <cdr:sp macro="" textlink="">
      <cdr:nvSpPr>
        <cdr:cNvPr id="2" name="CuadroTexto 3"/>
        <cdr:cNvSpPr txBox="1"/>
      </cdr:nvSpPr>
      <cdr:spPr>
        <a:xfrm xmlns:a="http://schemas.openxmlformats.org/drawingml/2006/main">
          <a:off x="3190872" y="625279"/>
          <a:ext cx="666750" cy="2988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 significativa</a:t>
          </a:r>
        </a:p>
      </cdr:txBody>
    </cdr:sp>
  </cdr:relSizeAnchor>
  <cdr:relSizeAnchor xmlns:cdr="http://schemas.openxmlformats.org/drawingml/2006/chartDrawing">
    <cdr:from>
      <cdr:x>0.14568</cdr:x>
      <cdr:y>0.12727</cdr:y>
    </cdr:from>
    <cdr:to>
      <cdr:x>0.37037</cdr:x>
      <cdr:y>0.16283</cdr:y>
    </cdr:to>
    <cdr:sp macro="" textlink="">
      <cdr:nvSpPr>
        <cdr:cNvPr id="7" name="CuadroTexto 3"/>
        <cdr:cNvSpPr txBox="1"/>
      </cdr:nvSpPr>
      <cdr:spPr>
        <a:xfrm xmlns:a="http://schemas.openxmlformats.org/drawingml/2006/main">
          <a:off x="561972" y="700093"/>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a:t>
          </a:r>
        </a:p>
      </cdr:txBody>
    </cdr:sp>
  </cdr:relSizeAnchor>
  <cdr:relSizeAnchor xmlns:cdr="http://schemas.openxmlformats.org/drawingml/2006/chartDrawing">
    <cdr:from>
      <cdr:x>0.81728</cdr:x>
      <cdr:y>0.56794</cdr:y>
    </cdr:from>
    <cdr:to>
      <cdr:x>1</cdr:x>
      <cdr:y>0.62226</cdr:y>
    </cdr:to>
    <cdr:sp macro="" textlink="">
      <cdr:nvSpPr>
        <cdr:cNvPr id="9" name="CuadroTexto 3"/>
        <cdr:cNvSpPr txBox="1"/>
      </cdr:nvSpPr>
      <cdr:spPr>
        <a:xfrm xmlns:a="http://schemas.openxmlformats.org/drawingml/2006/main">
          <a:off x="3152772" y="3124046"/>
          <a:ext cx="704850" cy="2988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 significativa</a:t>
          </a:r>
        </a:p>
      </cdr:txBody>
    </cdr:sp>
  </cdr:relSizeAnchor>
  <cdr:relSizeAnchor xmlns:cdr="http://schemas.openxmlformats.org/drawingml/2006/chartDrawing">
    <cdr:from>
      <cdr:x>0.14321</cdr:x>
      <cdr:y>0.5723</cdr:y>
    </cdr:from>
    <cdr:to>
      <cdr:x>0.3679</cdr:x>
      <cdr:y>0.60785</cdr:y>
    </cdr:to>
    <cdr:sp macro="" textlink="">
      <cdr:nvSpPr>
        <cdr:cNvPr id="12" name="CuadroTexto 3"/>
        <cdr:cNvSpPr txBox="1"/>
      </cdr:nvSpPr>
      <cdr:spPr>
        <a:xfrm xmlns:a="http://schemas.openxmlformats.org/drawingml/2006/main">
          <a:off x="552447" y="3148018"/>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a:t>
          </a:r>
        </a:p>
      </cdr:txBody>
    </cdr:sp>
  </cdr:relSizeAnchor>
</c:userShapes>
</file>

<file path=xl/drawings/drawing27.xml><?xml version="1.0" encoding="utf-8"?>
<xdr:wsDr xmlns:xdr="http://schemas.openxmlformats.org/drawingml/2006/spreadsheetDrawing" xmlns:a="http://schemas.openxmlformats.org/drawingml/2006/main">
  <xdr:twoCellAnchor>
    <xdr:from>
      <xdr:col>10</xdr:col>
      <xdr:colOff>387162</xdr:colOff>
      <xdr:row>0</xdr:row>
      <xdr:rowOff>11206</xdr:rowOff>
    </xdr:from>
    <xdr:to>
      <xdr:col>19</xdr:col>
      <xdr:colOff>720538</xdr:colOff>
      <xdr:row>9</xdr:row>
      <xdr:rowOff>0</xdr:rowOff>
    </xdr:to>
    <xdr:graphicFrame macro="">
      <xdr:nvGraphicFramePr>
        <xdr:cNvPr id="2" name="Gráfico 1">
          <a:extLst>
            <a:ext uri="{FF2B5EF4-FFF2-40B4-BE49-F238E27FC236}">
              <a16:creationId xmlns:a16="http://schemas.microsoft.com/office/drawing/2014/main" id="{5EBE55F5-8A89-45E0-A99D-809F58AAE1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9</xdr:col>
      <xdr:colOff>1464468</xdr:colOff>
      <xdr:row>1</xdr:row>
      <xdr:rowOff>11206</xdr:rowOff>
    </xdr:to>
    <xdr:pic>
      <xdr:nvPicPr>
        <xdr:cNvPr id="3" name="Imagen 2">
          <a:extLst>
            <a:ext uri="{FF2B5EF4-FFF2-40B4-BE49-F238E27FC236}">
              <a16:creationId xmlns:a16="http://schemas.microsoft.com/office/drawing/2014/main" id="{CECEA256-F491-4077-9771-A5A79B2166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761743" cy="1792381"/>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0.82716</cdr:x>
      <cdr:y>0.11367</cdr:y>
    </cdr:from>
    <cdr:to>
      <cdr:x>1</cdr:x>
      <cdr:y>0.16799</cdr:y>
    </cdr:to>
    <cdr:sp macro="" textlink="">
      <cdr:nvSpPr>
        <cdr:cNvPr id="2" name="CuadroTexto 3"/>
        <cdr:cNvSpPr txBox="1"/>
      </cdr:nvSpPr>
      <cdr:spPr>
        <a:xfrm xmlns:a="http://schemas.openxmlformats.org/drawingml/2006/main">
          <a:off x="3190872" y="625279"/>
          <a:ext cx="666750" cy="2988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 significativa</a:t>
          </a:r>
        </a:p>
      </cdr:txBody>
    </cdr:sp>
  </cdr:relSizeAnchor>
  <cdr:relSizeAnchor xmlns:cdr="http://schemas.openxmlformats.org/drawingml/2006/chartDrawing">
    <cdr:from>
      <cdr:x>0.14568</cdr:x>
      <cdr:y>0.12727</cdr:y>
    </cdr:from>
    <cdr:to>
      <cdr:x>0.37037</cdr:x>
      <cdr:y>0.16283</cdr:y>
    </cdr:to>
    <cdr:sp macro="" textlink="">
      <cdr:nvSpPr>
        <cdr:cNvPr id="7" name="CuadroTexto 3"/>
        <cdr:cNvSpPr txBox="1"/>
      </cdr:nvSpPr>
      <cdr:spPr>
        <a:xfrm xmlns:a="http://schemas.openxmlformats.org/drawingml/2006/main">
          <a:off x="561972" y="700093"/>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a:t>
          </a:r>
        </a:p>
      </cdr:txBody>
    </cdr:sp>
  </cdr:relSizeAnchor>
  <cdr:relSizeAnchor xmlns:cdr="http://schemas.openxmlformats.org/drawingml/2006/chartDrawing">
    <cdr:from>
      <cdr:x>0.81728</cdr:x>
      <cdr:y>0.56794</cdr:y>
    </cdr:from>
    <cdr:to>
      <cdr:x>1</cdr:x>
      <cdr:y>0.62226</cdr:y>
    </cdr:to>
    <cdr:sp macro="" textlink="">
      <cdr:nvSpPr>
        <cdr:cNvPr id="9" name="CuadroTexto 3"/>
        <cdr:cNvSpPr txBox="1"/>
      </cdr:nvSpPr>
      <cdr:spPr>
        <a:xfrm xmlns:a="http://schemas.openxmlformats.org/drawingml/2006/main">
          <a:off x="3152772" y="3124046"/>
          <a:ext cx="704850" cy="2988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 significativa</a:t>
          </a:r>
        </a:p>
      </cdr:txBody>
    </cdr:sp>
  </cdr:relSizeAnchor>
  <cdr:relSizeAnchor xmlns:cdr="http://schemas.openxmlformats.org/drawingml/2006/chartDrawing">
    <cdr:from>
      <cdr:x>0.14321</cdr:x>
      <cdr:y>0.5723</cdr:y>
    </cdr:from>
    <cdr:to>
      <cdr:x>0.3679</cdr:x>
      <cdr:y>0.60785</cdr:y>
    </cdr:to>
    <cdr:sp macro="" textlink="">
      <cdr:nvSpPr>
        <cdr:cNvPr id="12" name="CuadroTexto 3"/>
        <cdr:cNvSpPr txBox="1"/>
      </cdr:nvSpPr>
      <cdr:spPr>
        <a:xfrm xmlns:a="http://schemas.openxmlformats.org/drawingml/2006/main">
          <a:off x="552447" y="3148018"/>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a:t>
          </a:r>
        </a:p>
      </cdr:txBody>
    </cdr:sp>
  </cdr:relSizeAnchor>
</c:userShapes>
</file>

<file path=xl/drawings/drawing29.xml><?xml version="1.0" encoding="utf-8"?>
<xdr:wsDr xmlns:xdr="http://schemas.openxmlformats.org/drawingml/2006/spreadsheetDrawing" xmlns:a="http://schemas.openxmlformats.org/drawingml/2006/main">
  <xdr:twoCellAnchor>
    <xdr:from>
      <xdr:col>11</xdr:col>
      <xdr:colOff>69055</xdr:colOff>
      <xdr:row>0</xdr:row>
      <xdr:rowOff>0</xdr:rowOff>
    </xdr:from>
    <xdr:to>
      <xdr:col>17</xdr:col>
      <xdr:colOff>307180</xdr:colOff>
      <xdr:row>4</xdr:row>
      <xdr:rowOff>542926</xdr:rowOff>
    </xdr:to>
    <xdr:graphicFrame macro="">
      <xdr:nvGraphicFramePr>
        <xdr:cNvPr id="2" name="Gráfico 1">
          <a:extLst>
            <a:ext uri="{FF2B5EF4-FFF2-40B4-BE49-F238E27FC236}">
              <a16:creationId xmlns:a16="http://schemas.microsoft.com/office/drawing/2014/main" id="{A36C5D18-8854-4DBE-8C25-BD595E2BA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9</xdr:col>
      <xdr:colOff>654843</xdr:colOff>
      <xdr:row>1</xdr:row>
      <xdr:rowOff>9524</xdr:rowOff>
    </xdr:to>
    <xdr:pic>
      <xdr:nvPicPr>
        <xdr:cNvPr id="3" name="Imagen 2">
          <a:extLst>
            <a:ext uri="{FF2B5EF4-FFF2-40B4-BE49-F238E27FC236}">
              <a16:creationId xmlns:a16="http://schemas.microsoft.com/office/drawing/2014/main" id="{1267585A-46DE-47DF-88A9-147FD631773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9493" cy="16382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0</xdr:colOff>
      <xdr:row>1</xdr:row>
      <xdr:rowOff>0</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125075" cy="1095375"/>
        </a:xfrm>
        <a:prstGeom prst="rect">
          <a:avLst/>
        </a:prstGeom>
      </xdr:spPr>
    </xdr:pic>
    <xdr:clientData/>
  </xdr:twoCellAnchor>
</xdr:wsDr>
</file>

<file path=xl/drawings/drawing30.xml><?xml version="1.0" encoding="utf-8"?>
<c:userShapes xmlns:c="http://schemas.openxmlformats.org/drawingml/2006/chart">
  <cdr:relSizeAnchor xmlns:cdr="http://schemas.openxmlformats.org/drawingml/2006/chartDrawing">
    <cdr:from>
      <cdr:x>0.82716</cdr:x>
      <cdr:y>0.11367</cdr:y>
    </cdr:from>
    <cdr:to>
      <cdr:x>1</cdr:x>
      <cdr:y>0.16799</cdr:y>
    </cdr:to>
    <cdr:sp macro="" textlink="">
      <cdr:nvSpPr>
        <cdr:cNvPr id="2" name="CuadroTexto 3"/>
        <cdr:cNvSpPr txBox="1"/>
      </cdr:nvSpPr>
      <cdr:spPr>
        <a:xfrm xmlns:a="http://schemas.openxmlformats.org/drawingml/2006/main">
          <a:off x="3190872" y="625279"/>
          <a:ext cx="666750" cy="2988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 significativa</a:t>
          </a:r>
        </a:p>
      </cdr:txBody>
    </cdr:sp>
  </cdr:relSizeAnchor>
  <cdr:relSizeAnchor xmlns:cdr="http://schemas.openxmlformats.org/drawingml/2006/chartDrawing">
    <cdr:from>
      <cdr:x>0.14568</cdr:x>
      <cdr:y>0.12727</cdr:y>
    </cdr:from>
    <cdr:to>
      <cdr:x>0.37037</cdr:x>
      <cdr:y>0.16283</cdr:y>
    </cdr:to>
    <cdr:sp macro="" textlink="">
      <cdr:nvSpPr>
        <cdr:cNvPr id="7" name="CuadroTexto 3"/>
        <cdr:cNvSpPr txBox="1"/>
      </cdr:nvSpPr>
      <cdr:spPr>
        <a:xfrm xmlns:a="http://schemas.openxmlformats.org/drawingml/2006/main">
          <a:off x="561972" y="700093"/>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a:t>
          </a:r>
        </a:p>
      </cdr:txBody>
    </cdr:sp>
  </cdr:relSizeAnchor>
  <cdr:relSizeAnchor xmlns:cdr="http://schemas.openxmlformats.org/drawingml/2006/chartDrawing">
    <cdr:from>
      <cdr:x>0.81728</cdr:x>
      <cdr:y>0.56794</cdr:y>
    </cdr:from>
    <cdr:to>
      <cdr:x>1</cdr:x>
      <cdr:y>0.62226</cdr:y>
    </cdr:to>
    <cdr:sp macro="" textlink="">
      <cdr:nvSpPr>
        <cdr:cNvPr id="9" name="CuadroTexto 3"/>
        <cdr:cNvSpPr txBox="1"/>
      </cdr:nvSpPr>
      <cdr:spPr>
        <a:xfrm xmlns:a="http://schemas.openxmlformats.org/drawingml/2006/main">
          <a:off x="3152772" y="3124046"/>
          <a:ext cx="704850" cy="2988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 significativa</a:t>
          </a:r>
        </a:p>
      </cdr:txBody>
    </cdr:sp>
  </cdr:relSizeAnchor>
  <cdr:relSizeAnchor xmlns:cdr="http://schemas.openxmlformats.org/drawingml/2006/chartDrawing">
    <cdr:from>
      <cdr:x>0.14321</cdr:x>
      <cdr:y>0.5723</cdr:y>
    </cdr:from>
    <cdr:to>
      <cdr:x>0.3679</cdr:x>
      <cdr:y>0.60785</cdr:y>
    </cdr:to>
    <cdr:sp macro="" textlink="">
      <cdr:nvSpPr>
        <cdr:cNvPr id="12" name="CuadroTexto 3"/>
        <cdr:cNvSpPr txBox="1"/>
      </cdr:nvSpPr>
      <cdr:spPr>
        <a:xfrm xmlns:a="http://schemas.openxmlformats.org/drawingml/2006/main">
          <a:off x="552447" y="3148018"/>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a:t>
          </a:r>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1</xdr:col>
      <xdr:colOff>133351</xdr:colOff>
      <xdr:row>1</xdr:row>
      <xdr:rowOff>76200</xdr:rowOff>
    </xdr:from>
    <xdr:to>
      <xdr:col>2</xdr:col>
      <xdr:colOff>257176</xdr:colOff>
      <xdr:row>4</xdr:row>
      <xdr:rowOff>76200</xdr:rowOff>
    </xdr:to>
    <xdr:pic>
      <xdr:nvPicPr>
        <xdr:cNvPr id="2" name="1 Imagen">
          <a:extLst>
            <a:ext uri="{FF2B5EF4-FFF2-40B4-BE49-F238E27FC236}">
              <a16:creationId xmlns:a16="http://schemas.microsoft.com/office/drawing/2014/main" id="{340228AF-1DE2-48DD-AA51-6664726C64F6}"/>
            </a:ext>
          </a:extLst>
        </xdr:cNvPr>
        <xdr:cNvPicPr/>
      </xdr:nvPicPr>
      <xdr:blipFill rotWithShape="1">
        <a:blip xmlns:r="http://schemas.openxmlformats.org/officeDocument/2006/relationships" r:embed="rId1"/>
        <a:srcRect l="18538" t="14121" r="16522" b="15206"/>
        <a:stretch/>
      </xdr:blipFill>
      <xdr:spPr bwMode="auto">
        <a:xfrm>
          <a:off x="266701" y="171450"/>
          <a:ext cx="504825" cy="485775"/>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35719</xdr:colOff>
      <xdr:row>0</xdr:row>
      <xdr:rowOff>0</xdr:rowOff>
    </xdr:from>
    <xdr:to>
      <xdr:col>5</xdr:col>
      <xdr:colOff>35719</xdr:colOff>
      <xdr:row>5</xdr:row>
      <xdr:rowOff>547687</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19" y="0"/>
          <a:ext cx="15144750" cy="17383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84603</xdr:colOff>
      <xdr:row>0</xdr:row>
      <xdr:rowOff>873502</xdr:rowOff>
    </xdr:from>
    <xdr:to>
      <xdr:col>14</xdr:col>
      <xdr:colOff>616322</xdr:colOff>
      <xdr:row>17</xdr:row>
      <xdr:rowOff>3363</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1680882</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903324" cy="1680882"/>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0.6918</cdr:x>
      <cdr:y>0.13589</cdr:y>
    </cdr:from>
    <cdr:to>
      <cdr:x>0.90026</cdr:x>
      <cdr:y>0.17898</cdr:y>
    </cdr:to>
    <cdr:sp macro="" textlink="">
      <cdr:nvSpPr>
        <cdr:cNvPr id="2" name="CuadroTexto 3"/>
        <cdr:cNvSpPr txBox="1"/>
      </cdr:nvSpPr>
      <cdr:spPr>
        <a:xfrm xmlns:a="http://schemas.openxmlformats.org/drawingml/2006/main">
          <a:off x="4352466" y="616793"/>
          <a:ext cx="1311547"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b="1">
              <a:solidFill>
                <a:srgbClr val="BFBFBF"/>
              </a:solidFill>
              <a:latin typeface="Arial"/>
              <a:cs typeface="Arial"/>
            </a:rPr>
            <a:t>Fortaleza significativa</a:t>
          </a:r>
        </a:p>
      </cdr:txBody>
    </cdr:sp>
  </cdr:relSizeAnchor>
  <cdr:relSizeAnchor xmlns:cdr="http://schemas.openxmlformats.org/drawingml/2006/chartDrawing">
    <cdr:from>
      <cdr:x>0.18308</cdr:x>
      <cdr:y>0.12974</cdr:y>
    </cdr:from>
    <cdr:to>
      <cdr:x>0.34812</cdr:x>
      <cdr:y>0.17283</cdr:y>
    </cdr:to>
    <cdr:sp macro="" textlink="">
      <cdr:nvSpPr>
        <cdr:cNvPr id="7" name="CuadroTexto 3"/>
        <cdr:cNvSpPr txBox="1"/>
      </cdr:nvSpPr>
      <cdr:spPr>
        <a:xfrm xmlns:a="http://schemas.openxmlformats.org/drawingml/2006/main">
          <a:off x="1151876" y="588878"/>
          <a:ext cx="103831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b="1">
              <a:solidFill>
                <a:srgbClr val="BFBFBF"/>
              </a:solidFill>
              <a:latin typeface="Arial"/>
              <a:cs typeface="Arial"/>
            </a:rPr>
            <a:t>Fortaleza</a:t>
          </a:r>
        </a:p>
      </cdr:txBody>
    </cdr:sp>
  </cdr:relSizeAnchor>
  <cdr:relSizeAnchor xmlns:cdr="http://schemas.openxmlformats.org/drawingml/2006/chartDrawing">
    <cdr:from>
      <cdr:x>0.71398</cdr:x>
      <cdr:y>0.57288</cdr:y>
    </cdr:from>
    <cdr:to>
      <cdr:x>0.8967</cdr:x>
      <cdr:y>0.61596</cdr:y>
    </cdr:to>
    <cdr:sp macro="" textlink="">
      <cdr:nvSpPr>
        <cdr:cNvPr id="9" name="CuadroTexto 3"/>
        <cdr:cNvSpPr txBox="1"/>
      </cdr:nvSpPr>
      <cdr:spPr>
        <a:xfrm xmlns:a="http://schemas.openxmlformats.org/drawingml/2006/main">
          <a:off x="4492011" y="2600258"/>
          <a:ext cx="1149591"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b="1">
              <a:solidFill>
                <a:srgbClr val="BFBFBF"/>
              </a:solidFill>
              <a:latin typeface="Arial"/>
              <a:cs typeface="Arial"/>
            </a:rPr>
            <a:t>Debilidad significativa</a:t>
          </a:r>
        </a:p>
      </cdr:txBody>
    </cdr:sp>
  </cdr:relSizeAnchor>
  <cdr:relSizeAnchor xmlns:cdr="http://schemas.openxmlformats.org/drawingml/2006/chartDrawing">
    <cdr:from>
      <cdr:x>0.18952</cdr:x>
      <cdr:y>0.56983</cdr:y>
    </cdr:from>
    <cdr:to>
      <cdr:x>0.41421</cdr:x>
      <cdr:y>0.61292</cdr:y>
    </cdr:to>
    <cdr:sp macro="" textlink="">
      <cdr:nvSpPr>
        <cdr:cNvPr id="12" name="CuadroTexto 3"/>
        <cdr:cNvSpPr txBox="1"/>
      </cdr:nvSpPr>
      <cdr:spPr>
        <a:xfrm xmlns:a="http://schemas.openxmlformats.org/drawingml/2006/main">
          <a:off x="1192365" y="2586430"/>
          <a:ext cx="1413647"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b="1">
              <a:solidFill>
                <a:srgbClr val="BFBFBF"/>
              </a:solidFill>
              <a:latin typeface="Arial"/>
              <a:cs typeface="Arial"/>
            </a:rPr>
            <a:t>Debilidad</a:t>
          </a:r>
        </a:p>
      </cdr:txBody>
    </cdr:sp>
  </cdr:relSizeAnchor>
</c:userShapes>
</file>

<file path=xl/drawings/drawing7.xml><?xml version="1.0" encoding="utf-8"?>
<xdr:wsDr xmlns:xdr="http://schemas.openxmlformats.org/drawingml/2006/spreadsheetDrawing" xmlns:a="http://schemas.openxmlformats.org/drawingml/2006/main">
  <xdr:twoCellAnchor>
    <xdr:from>
      <xdr:col>10</xdr:col>
      <xdr:colOff>278521</xdr:colOff>
      <xdr:row>0</xdr:row>
      <xdr:rowOff>77215</xdr:rowOff>
    </xdr:from>
    <xdr:to>
      <xdr:col>17</xdr:col>
      <xdr:colOff>271042</xdr:colOff>
      <xdr:row>5</xdr:row>
      <xdr:rowOff>0</xdr:rowOff>
    </xdr:to>
    <xdr:graphicFrame macro="">
      <xdr:nvGraphicFramePr>
        <xdr:cNvPr id="2" name="Gráfico 1">
          <a:extLst>
            <a:ext uri="{FF2B5EF4-FFF2-40B4-BE49-F238E27FC236}">
              <a16:creationId xmlns:a16="http://schemas.microsoft.com/office/drawing/2014/main" id="{63C6421A-618A-4D55-934D-BE4F6EC20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33617</xdr:colOff>
      <xdr:row>1</xdr:row>
      <xdr:rowOff>22411</xdr:rowOff>
    </xdr:to>
    <xdr:pic>
      <xdr:nvPicPr>
        <xdr:cNvPr id="3" name="Imagen 2">
          <a:extLst>
            <a:ext uri="{FF2B5EF4-FFF2-40B4-BE49-F238E27FC236}">
              <a16:creationId xmlns:a16="http://schemas.microsoft.com/office/drawing/2014/main" id="{AE523326-9AA1-4A0C-AE0F-A0182104A1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9302692" cy="2156011"/>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0.82716</cdr:x>
      <cdr:y>0.11367</cdr:y>
    </cdr:from>
    <cdr:to>
      <cdr:x>1</cdr:x>
      <cdr:y>0.16799</cdr:y>
    </cdr:to>
    <cdr:sp macro="" textlink="">
      <cdr:nvSpPr>
        <cdr:cNvPr id="2" name="CuadroTexto 3"/>
        <cdr:cNvSpPr txBox="1"/>
      </cdr:nvSpPr>
      <cdr:spPr>
        <a:xfrm xmlns:a="http://schemas.openxmlformats.org/drawingml/2006/main">
          <a:off x="3190872" y="625279"/>
          <a:ext cx="666750" cy="2988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 significativa</a:t>
          </a:r>
        </a:p>
      </cdr:txBody>
    </cdr:sp>
  </cdr:relSizeAnchor>
  <cdr:relSizeAnchor xmlns:cdr="http://schemas.openxmlformats.org/drawingml/2006/chartDrawing">
    <cdr:from>
      <cdr:x>0.14568</cdr:x>
      <cdr:y>0.12727</cdr:y>
    </cdr:from>
    <cdr:to>
      <cdr:x>0.37037</cdr:x>
      <cdr:y>0.16283</cdr:y>
    </cdr:to>
    <cdr:sp macro="" textlink="">
      <cdr:nvSpPr>
        <cdr:cNvPr id="7" name="CuadroTexto 3"/>
        <cdr:cNvSpPr txBox="1"/>
      </cdr:nvSpPr>
      <cdr:spPr>
        <a:xfrm xmlns:a="http://schemas.openxmlformats.org/drawingml/2006/main">
          <a:off x="561972" y="700093"/>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Fortaleza</a:t>
          </a:r>
        </a:p>
      </cdr:txBody>
    </cdr:sp>
  </cdr:relSizeAnchor>
  <cdr:relSizeAnchor xmlns:cdr="http://schemas.openxmlformats.org/drawingml/2006/chartDrawing">
    <cdr:from>
      <cdr:x>0.81728</cdr:x>
      <cdr:y>0.56794</cdr:y>
    </cdr:from>
    <cdr:to>
      <cdr:x>1</cdr:x>
      <cdr:y>0.62226</cdr:y>
    </cdr:to>
    <cdr:sp macro="" textlink="">
      <cdr:nvSpPr>
        <cdr:cNvPr id="9" name="CuadroTexto 3"/>
        <cdr:cNvSpPr txBox="1"/>
      </cdr:nvSpPr>
      <cdr:spPr>
        <a:xfrm xmlns:a="http://schemas.openxmlformats.org/drawingml/2006/main">
          <a:off x="3152772" y="3124046"/>
          <a:ext cx="704850" cy="2988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 significativa</a:t>
          </a:r>
        </a:p>
      </cdr:txBody>
    </cdr:sp>
  </cdr:relSizeAnchor>
  <cdr:relSizeAnchor xmlns:cdr="http://schemas.openxmlformats.org/drawingml/2006/chartDrawing">
    <cdr:from>
      <cdr:x>0.14321</cdr:x>
      <cdr:y>0.5723</cdr:y>
    </cdr:from>
    <cdr:to>
      <cdr:x>0.3679</cdr:x>
      <cdr:y>0.60785</cdr:y>
    </cdr:to>
    <cdr:sp macro="" textlink="">
      <cdr:nvSpPr>
        <cdr:cNvPr id="12" name="CuadroTexto 3"/>
        <cdr:cNvSpPr txBox="1"/>
      </cdr:nvSpPr>
      <cdr:spPr>
        <a:xfrm xmlns:a="http://schemas.openxmlformats.org/drawingml/2006/main">
          <a:off x="552447" y="3148018"/>
          <a:ext cx="866775" cy="195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3"/>
        </a:lnRef>
        <a:fillRef xmlns:a="http://schemas.openxmlformats.org/drawingml/2006/main" idx="1">
          <a:schemeClr val="lt1"/>
        </a:fillRef>
        <a:effectRef xmlns:a="http://schemas.openxmlformats.org/drawingml/2006/main" idx="0">
          <a:schemeClr val="accent3"/>
        </a:effectRef>
        <a:fontRef xmlns:a="http://schemas.openxmlformats.org/drawingml/2006/main" idx="minor">
          <a:schemeClr val="dk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ES" sz="700">
              <a:solidFill>
                <a:srgbClr val="BFBFBF"/>
              </a:solidFill>
              <a:latin typeface="Arial"/>
              <a:cs typeface="Arial"/>
            </a:rPr>
            <a:t>Debilidad</a:t>
          </a:r>
        </a:p>
      </cdr:txBody>
    </cdr:sp>
  </cdr:relSizeAnchor>
</c:userShapes>
</file>

<file path=xl/drawings/drawing9.xml><?xml version="1.0" encoding="utf-8"?>
<xdr:wsDr xmlns:xdr="http://schemas.openxmlformats.org/drawingml/2006/spreadsheetDrawing" xmlns:a="http://schemas.openxmlformats.org/drawingml/2006/main">
  <xdr:twoCellAnchor>
    <xdr:from>
      <xdr:col>10</xdr:col>
      <xdr:colOff>139295</xdr:colOff>
      <xdr:row>0</xdr:row>
      <xdr:rowOff>88992</xdr:rowOff>
    </xdr:from>
    <xdr:to>
      <xdr:col>17</xdr:col>
      <xdr:colOff>139295</xdr:colOff>
      <xdr:row>4</xdr:row>
      <xdr:rowOff>11207</xdr:rowOff>
    </xdr:to>
    <xdr:graphicFrame macro="">
      <xdr:nvGraphicFramePr>
        <xdr:cNvPr id="2" name="Gráfico 1">
          <a:extLst>
            <a:ext uri="{FF2B5EF4-FFF2-40B4-BE49-F238E27FC236}">
              <a16:creationId xmlns:a16="http://schemas.microsoft.com/office/drawing/2014/main" id="{FBC662A2-2427-4FF5-9A24-CEE87E1CAC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11906</xdr:colOff>
      <xdr:row>0</xdr:row>
      <xdr:rowOff>2</xdr:rowOff>
    </xdr:from>
    <xdr:to>
      <xdr:col>10</xdr:col>
      <xdr:colOff>2381</xdr:colOff>
      <xdr:row>0</xdr:row>
      <xdr:rowOff>2012156</xdr:rowOff>
    </xdr:to>
    <xdr:pic>
      <xdr:nvPicPr>
        <xdr:cNvPr id="3" name="Imagen 2">
          <a:extLst>
            <a:ext uri="{FF2B5EF4-FFF2-40B4-BE49-F238E27FC236}">
              <a16:creationId xmlns:a16="http://schemas.microsoft.com/office/drawing/2014/main" id="{1C369918-A7F2-415D-AD53-EBA50564823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06" y="2"/>
          <a:ext cx="17230725" cy="200262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elen UFPS" id="{E0FFE043-4186-4B7F-9731-45448D042383}" userId="S::belenufps@ufpseduco.onmicrosoft.com::f9445f4b-b9bf-4ec4-880a-dc7632050c71"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8" dT="2023-03-21T22:10:39.98" personId="{E0FFE043-4186-4B7F-9731-45448D042383}" id="{4FF9DBB6-619B-438A-B063-6EB69C62BC13}">
    <text>Usar la lista desplegable y no digitar numero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1.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3.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5.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7.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9.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AL26"/>
  <sheetViews>
    <sheetView workbookViewId="0">
      <selection activeCell="B14" sqref="B14:AL14"/>
    </sheetView>
  </sheetViews>
  <sheetFormatPr baseColWidth="10" defaultColWidth="4.7109375" defaultRowHeight="14.25" x14ac:dyDescent="0.25"/>
  <cols>
    <col min="1" max="1" width="1.7109375" style="116" customWidth="1"/>
    <col min="2" max="31" width="4.7109375" style="116"/>
    <col min="32" max="32" width="4.7109375" style="116" customWidth="1"/>
    <col min="33" max="38" width="4.7109375" style="116"/>
    <col min="39" max="39" width="1.7109375" style="116" customWidth="1"/>
    <col min="40" max="16384" width="4.7109375" style="116"/>
  </cols>
  <sheetData>
    <row r="1" spans="2:38" ht="9.9499999999999993" customHeight="1" thickBot="1" x14ac:dyDescent="0.3"/>
    <row r="2" spans="2:38" ht="15.75" customHeight="1" thickBot="1" x14ac:dyDescent="0.3">
      <c r="B2" s="206"/>
      <c r="C2" s="207"/>
      <c r="D2" s="400" t="s">
        <v>542</v>
      </c>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2"/>
      <c r="AG2" s="406" t="s">
        <v>543</v>
      </c>
      <c r="AH2" s="407"/>
      <c r="AI2" s="408"/>
      <c r="AJ2" s="409" t="s">
        <v>547</v>
      </c>
      <c r="AK2" s="410"/>
      <c r="AL2" s="411"/>
    </row>
    <row r="3" spans="2:38" ht="15.75" customHeight="1" thickBot="1" x14ac:dyDescent="0.3">
      <c r="B3" s="208"/>
      <c r="C3" s="209"/>
      <c r="D3" s="400"/>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2"/>
      <c r="AG3" s="406" t="s">
        <v>544</v>
      </c>
      <c r="AH3" s="407"/>
      <c r="AI3" s="408"/>
      <c r="AJ3" s="412" t="s">
        <v>548</v>
      </c>
      <c r="AK3" s="413"/>
      <c r="AL3" s="414"/>
    </row>
    <row r="4" spans="2:38" ht="15.75" customHeight="1" thickBot="1" x14ac:dyDescent="0.3">
      <c r="B4" s="208"/>
      <c r="C4" s="209"/>
      <c r="D4" s="403" t="s">
        <v>585</v>
      </c>
      <c r="E4" s="404"/>
      <c r="F4" s="404"/>
      <c r="G4" s="404"/>
      <c r="H4" s="404"/>
      <c r="I4" s="404"/>
      <c r="J4" s="404"/>
      <c r="K4" s="404"/>
      <c r="L4" s="404"/>
      <c r="M4" s="404"/>
      <c r="N4" s="404"/>
      <c r="O4" s="404"/>
      <c r="P4" s="404"/>
      <c r="Q4" s="404"/>
      <c r="R4" s="404"/>
      <c r="S4" s="404"/>
      <c r="T4" s="404"/>
      <c r="U4" s="404"/>
      <c r="V4" s="404"/>
      <c r="W4" s="404"/>
      <c r="X4" s="404"/>
      <c r="Y4" s="404"/>
      <c r="Z4" s="404"/>
      <c r="AA4" s="404"/>
      <c r="AB4" s="404"/>
      <c r="AC4" s="404"/>
      <c r="AD4" s="404"/>
      <c r="AE4" s="404"/>
      <c r="AF4" s="405"/>
      <c r="AG4" s="406" t="s">
        <v>545</v>
      </c>
      <c r="AH4" s="407"/>
      <c r="AI4" s="408"/>
      <c r="AJ4" s="415">
        <v>45075</v>
      </c>
      <c r="AK4" s="410"/>
      <c r="AL4" s="411"/>
    </row>
    <row r="5" spans="2:38" ht="15.75" customHeight="1" thickBot="1" x14ac:dyDescent="0.3">
      <c r="B5" s="208"/>
      <c r="C5" s="209"/>
      <c r="D5" s="403"/>
      <c r="E5" s="404"/>
      <c r="F5" s="404"/>
      <c r="G5" s="404"/>
      <c r="H5" s="404"/>
      <c r="I5" s="404"/>
      <c r="J5" s="404"/>
      <c r="K5" s="404"/>
      <c r="L5" s="404"/>
      <c r="M5" s="404"/>
      <c r="N5" s="404"/>
      <c r="O5" s="404"/>
      <c r="P5" s="404"/>
      <c r="Q5" s="404"/>
      <c r="R5" s="404"/>
      <c r="S5" s="404"/>
      <c r="T5" s="404"/>
      <c r="U5" s="404"/>
      <c r="V5" s="404"/>
      <c r="W5" s="404"/>
      <c r="X5" s="404"/>
      <c r="Y5" s="404"/>
      <c r="Z5" s="404"/>
      <c r="AA5" s="404"/>
      <c r="AB5" s="404"/>
      <c r="AC5" s="404"/>
      <c r="AD5" s="404"/>
      <c r="AE5" s="404"/>
      <c r="AF5" s="405"/>
      <c r="AG5" s="416" t="s">
        <v>546</v>
      </c>
      <c r="AH5" s="417"/>
      <c r="AI5" s="418"/>
      <c r="AJ5" s="419" t="s">
        <v>549</v>
      </c>
      <c r="AK5" s="420"/>
      <c r="AL5" s="421"/>
    </row>
    <row r="6" spans="2:38" s="129" customFormat="1" ht="15.75" thickBot="1" x14ac:dyDescent="0.3">
      <c r="B6" s="422" t="s">
        <v>550</v>
      </c>
      <c r="C6" s="423"/>
      <c r="D6" s="423"/>
      <c r="E6" s="423"/>
      <c r="F6" s="423"/>
      <c r="G6" s="423"/>
      <c r="H6" s="423"/>
      <c r="I6" s="423"/>
      <c r="J6" s="423"/>
      <c r="K6" s="423"/>
      <c r="L6" s="423"/>
      <c r="M6" s="424"/>
      <c r="N6" s="422" t="s">
        <v>551</v>
      </c>
      <c r="O6" s="423"/>
      <c r="P6" s="423"/>
      <c r="Q6" s="423"/>
      <c r="R6" s="423"/>
      <c r="S6" s="423"/>
      <c r="T6" s="423"/>
      <c r="U6" s="423"/>
      <c r="V6" s="423"/>
      <c r="W6" s="423"/>
      <c r="X6" s="423"/>
      <c r="Y6" s="423"/>
      <c r="Z6" s="424"/>
      <c r="AA6" s="422" t="s">
        <v>552</v>
      </c>
      <c r="AB6" s="423"/>
      <c r="AC6" s="423"/>
      <c r="AD6" s="423"/>
      <c r="AE6" s="423"/>
      <c r="AF6" s="423"/>
      <c r="AG6" s="423"/>
      <c r="AH6" s="423"/>
      <c r="AI6" s="423"/>
      <c r="AJ6" s="423"/>
      <c r="AK6" s="423"/>
      <c r="AL6" s="424"/>
    </row>
    <row r="7" spans="2:38" s="115" customFormat="1" ht="15.75" customHeight="1" thickBot="1" x14ac:dyDescent="0.3">
      <c r="B7" s="409" t="s">
        <v>553</v>
      </c>
      <c r="C7" s="410"/>
      <c r="D7" s="410"/>
      <c r="E7" s="410"/>
      <c r="F7" s="410"/>
      <c r="G7" s="410"/>
      <c r="H7" s="410"/>
      <c r="I7" s="410"/>
      <c r="J7" s="410"/>
      <c r="K7" s="410"/>
      <c r="L7" s="410"/>
      <c r="M7" s="411"/>
      <c r="N7" s="409" t="s">
        <v>554</v>
      </c>
      <c r="O7" s="410"/>
      <c r="P7" s="410"/>
      <c r="Q7" s="410"/>
      <c r="R7" s="410"/>
      <c r="S7" s="410"/>
      <c r="T7" s="410"/>
      <c r="U7" s="410"/>
      <c r="V7" s="410"/>
      <c r="W7" s="410"/>
      <c r="X7" s="410"/>
      <c r="Y7" s="410"/>
      <c r="Z7" s="411"/>
      <c r="AA7" s="409" t="s">
        <v>555</v>
      </c>
      <c r="AB7" s="410"/>
      <c r="AC7" s="410"/>
      <c r="AD7" s="410"/>
      <c r="AE7" s="410"/>
      <c r="AF7" s="410"/>
      <c r="AG7" s="410"/>
      <c r="AH7" s="410"/>
      <c r="AI7" s="410"/>
      <c r="AJ7" s="410"/>
      <c r="AK7" s="410"/>
      <c r="AL7" s="411"/>
    </row>
    <row r="8" spans="2:38" ht="9.9499999999999993" customHeight="1" x14ac:dyDescent="0.25"/>
    <row r="9" spans="2:38" ht="20.100000000000001" customHeight="1" x14ac:dyDescent="0.25">
      <c r="B9" s="205" t="s">
        <v>556</v>
      </c>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row>
    <row r="10" spans="2:38" ht="20.100000000000001" customHeight="1" x14ac:dyDescent="0.25">
      <c r="B10" s="205" t="s">
        <v>557</v>
      </c>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row>
    <row r="11" spans="2:38" ht="20.100000000000001" customHeight="1" x14ac:dyDescent="0.25">
      <c r="B11" s="205" t="s">
        <v>558</v>
      </c>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row>
    <row r="12" spans="2:38" ht="20.100000000000001" customHeight="1" x14ac:dyDescent="0.25">
      <c r="B12" s="205" t="s">
        <v>559</v>
      </c>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row>
    <row r="13" spans="2:38" ht="20.100000000000001" customHeight="1" x14ac:dyDescent="0.25">
      <c r="B13" s="205" t="s">
        <v>560</v>
      </c>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row>
    <row r="14" spans="2:38" ht="20.100000000000001" customHeight="1" x14ac:dyDescent="0.25">
      <c r="B14" s="205" t="s">
        <v>561</v>
      </c>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row>
    <row r="15" spans="2:38" ht="20.100000000000001" customHeight="1" x14ac:dyDescent="0.25">
      <c r="B15" s="205" t="s">
        <v>562</v>
      </c>
      <c r="C15" s="205"/>
      <c r="D15" s="205"/>
      <c r="E15" s="205"/>
      <c r="F15" s="205"/>
      <c r="G15" s="205"/>
      <c r="H15" s="205"/>
      <c r="I15" s="205"/>
      <c r="J15" s="205"/>
      <c r="K15" s="205"/>
      <c r="L15" s="205"/>
      <c r="M15" s="205"/>
      <c r="N15" s="205"/>
      <c r="O15" s="205"/>
      <c r="P15" s="205"/>
      <c r="Q15" s="205"/>
      <c r="R15" s="205"/>
      <c r="S15" s="205"/>
      <c r="T15" s="205"/>
      <c r="U15" s="205"/>
      <c r="V15" s="205"/>
      <c r="W15" s="205"/>
      <c r="X15" s="205"/>
      <c r="Y15" s="205"/>
      <c r="Z15" s="205"/>
      <c r="AA15" s="205"/>
      <c r="AB15" s="205"/>
      <c r="AC15" s="205"/>
      <c r="AD15" s="205"/>
      <c r="AE15" s="205"/>
      <c r="AF15" s="205"/>
      <c r="AG15" s="205"/>
      <c r="AH15" s="205"/>
      <c r="AI15" s="205"/>
      <c r="AJ15" s="205"/>
      <c r="AK15" s="205"/>
      <c r="AL15" s="205"/>
    </row>
    <row r="16" spans="2:38" ht="20.100000000000001" customHeight="1" x14ac:dyDescent="0.25">
      <c r="B16" s="205" t="s">
        <v>563</v>
      </c>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205"/>
      <c r="AJ16" s="205"/>
      <c r="AK16" s="205"/>
      <c r="AL16" s="205"/>
    </row>
    <row r="17" spans="2:38" ht="20.100000000000001" customHeight="1" x14ac:dyDescent="0.25">
      <c r="B17" s="205" t="s">
        <v>564</v>
      </c>
      <c r="C17" s="205"/>
      <c r="D17" s="205"/>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5"/>
      <c r="AJ17" s="205"/>
      <c r="AK17" s="205"/>
      <c r="AL17" s="205"/>
    </row>
    <row r="18" spans="2:38" ht="20.100000000000001" customHeight="1" x14ac:dyDescent="0.25">
      <c r="B18" s="205" t="s">
        <v>565</v>
      </c>
      <c r="C18" s="205"/>
      <c r="D18" s="205"/>
      <c r="E18" s="205"/>
      <c r="F18" s="205"/>
      <c r="G18" s="205"/>
      <c r="H18" s="205"/>
      <c r="I18" s="205"/>
      <c r="J18" s="205"/>
      <c r="K18" s="205"/>
      <c r="L18" s="205"/>
      <c r="M18" s="205"/>
      <c r="N18" s="205"/>
      <c r="O18" s="205"/>
      <c r="P18" s="205"/>
      <c r="Q18" s="205"/>
      <c r="R18" s="205"/>
      <c r="S18" s="205"/>
      <c r="T18" s="205"/>
      <c r="U18" s="205"/>
      <c r="V18" s="205"/>
      <c r="W18" s="205"/>
      <c r="X18" s="205"/>
      <c r="Y18" s="205"/>
      <c r="Z18" s="205"/>
      <c r="AA18" s="205"/>
      <c r="AB18" s="205"/>
      <c r="AC18" s="205"/>
      <c r="AD18" s="205"/>
      <c r="AE18" s="205"/>
      <c r="AF18" s="205"/>
      <c r="AG18" s="205"/>
      <c r="AH18" s="205"/>
      <c r="AI18" s="205"/>
      <c r="AJ18" s="205"/>
      <c r="AK18" s="205"/>
      <c r="AL18" s="205"/>
    </row>
    <row r="19" spans="2:38" ht="20.100000000000001" customHeight="1" x14ac:dyDescent="0.25">
      <c r="B19" s="205" t="s">
        <v>566</v>
      </c>
      <c r="C19" s="205"/>
      <c r="D19" s="205"/>
      <c r="E19" s="20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c r="AD19" s="205"/>
      <c r="AE19" s="205"/>
      <c r="AF19" s="205"/>
      <c r="AG19" s="205"/>
      <c r="AH19" s="205"/>
      <c r="AI19" s="205"/>
      <c r="AJ19" s="205"/>
      <c r="AK19" s="205"/>
      <c r="AL19" s="205"/>
    </row>
    <row r="20" spans="2:38" ht="20.100000000000001" customHeight="1" x14ac:dyDescent="0.25">
      <c r="B20" s="205" t="s">
        <v>567</v>
      </c>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row>
    <row r="21" spans="2:38" ht="20.100000000000001" customHeight="1" x14ac:dyDescent="0.25">
      <c r="B21" s="205" t="s">
        <v>568</v>
      </c>
      <c r="C21" s="205"/>
      <c r="D21" s="205"/>
      <c r="E21" s="205"/>
      <c r="F21" s="205"/>
      <c r="G21" s="205"/>
      <c r="H21" s="205"/>
      <c r="I21" s="205"/>
      <c r="J21" s="205"/>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205"/>
      <c r="AH21" s="205"/>
      <c r="AI21" s="205"/>
      <c r="AJ21" s="205"/>
      <c r="AK21" s="205"/>
      <c r="AL21" s="205"/>
    </row>
    <row r="22" spans="2:38" ht="20.100000000000001" customHeight="1" x14ac:dyDescent="0.25">
      <c r="B22" s="205" t="s">
        <v>569</v>
      </c>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row>
    <row r="23" spans="2:38" ht="20.100000000000001" customHeight="1" x14ac:dyDescent="0.25">
      <c r="B23" s="205" t="s">
        <v>570</v>
      </c>
      <c r="C23" s="205"/>
      <c r="D23" s="205"/>
      <c r="E23" s="205"/>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row>
    <row r="24" spans="2:38" ht="20.100000000000001" customHeight="1" x14ac:dyDescent="0.25">
      <c r="B24" s="205" t="s">
        <v>571</v>
      </c>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row>
    <row r="25" spans="2:38" ht="20.100000000000001" customHeight="1" x14ac:dyDescent="0.25">
      <c r="B25" s="205" t="s">
        <v>572</v>
      </c>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row>
    <row r="26" spans="2:38" ht="9.9499999999999993" customHeight="1" x14ac:dyDescent="0.25"/>
  </sheetData>
  <mergeCells count="34">
    <mergeCell ref="D2:AF3"/>
    <mergeCell ref="D4:AF5"/>
    <mergeCell ref="B2:C5"/>
    <mergeCell ref="AJ2:AL2"/>
    <mergeCell ref="AJ3:AL3"/>
    <mergeCell ref="AJ4:AL4"/>
    <mergeCell ref="AJ5:AL5"/>
    <mergeCell ref="AG2:AI2"/>
    <mergeCell ref="AG3:AI3"/>
    <mergeCell ref="AG4:AI4"/>
    <mergeCell ref="AG5:AI5"/>
    <mergeCell ref="B6:M6"/>
    <mergeCell ref="B7:M7"/>
    <mergeCell ref="AA6:AL6"/>
    <mergeCell ref="AA7:AL7"/>
    <mergeCell ref="N6:Z6"/>
    <mergeCell ref="N7:Z7"/>
    <mergeCell ref="B20:AL20"/>
    <mergeCell ref="B9:AL9"/>
    <mergeCell ref="B10:AL10"/>
    <mergeCell ref="B11:AL11"/>
    <mergeCell ref="B12:AL12"/>
    <mergeCell ref="B13:AL13"/>
    <mergeCell ref="B14:AL14"/>
    <mergeCell ref="B15:AL15"/>
    <mergeCell ref="B16:AL16"/>
    <mergeCell ref="B17:AL17"/>
    <mergeCell ref="B18:AL18"/>
    <mergeCell ref="B19:AL19"/>
    <mergeCell ref="B21:AL21"/>
    <mergeCell ref="B22:AL22"/>
    <mergeCell ref="B23:AL23"/>
    <mergeCell ref="B24:AL24"/>
    <mergeCell ref="B25:AL25"/>
  </mergeCells>
  <hyperlinks>
    <hyperlink ref="B9:AL9" location="Programa!A1" display="1. DATOS DEL PROGRAMA " xr:uid="{00000000-0004-0000-0000-000000000000}"/>
    <hyperlink ref="B10:AL10" location="Escalas!A1" display="2. ESCALAS CUANTITATIVAS Y CUALITATIVAS " xr:uid="{00000000-0004-0000-0000-000001000000}"/>
    <hyperlink ref="B11:AL11" location="'Ponderación Factores'!A1" display="3. PONDERACIÓN DE FACTORES" xr:uid="{00000000-0004-0000-0000-000002000000}"/>
    <hyperlink ref="B12:AL12" location="'Ponderación Características'!A1" display="4. PONDERACIÓN DE CARACTERÍSTICAS" xr:uid="{00000000-0004-0000-0000-000003000000}"/>
    <hyperlink ref="B13:AL13" location="'Tabla general - Resumen'!A1" display="5. NOTA GENERAL DEL PROGRAMA" xr:uid="{00000000-0004-0000-0000-000004000000}"/>
    <hyperlink ref="B14:AL14" location="'F1 - Calif Caract'!A1" display="F1 - Calif Caract - PROYECTO EDUCATIVO DEL PROGRAMA E IDENTIDAD INSTITUCIONAL" xr:uid="{00000000-0004-0000-0000-000005000000}"/>
    <hyperlink ref="B15:AL15" location="'F2 - Calif Caract'!A1" display="F2 - Calif Caract - ESTUDIANTES" xr:uid="{00000000-0004-0000-0000-000006000000}"/>
    <hyperlink ref="B16:AL16" location="'F3 - Calif Caract'!A1" display="F3 - Calif Caract - PROFESORES" xr:uid="{00000000-0004-0000-0000-000007000000}"/>
    <hyperlink ref="B17:AL17" location="'F4 - Calif Caract'!A1" display="F4 - Calif Caract - EGRESADOS" xr:uid="{00000000-0004-0000-0000-000008000000}"/>
    <hyperlink ref="B18:AL18" location="'F5 - Calif Caract'!A1" display="F5 - Calif Caract - ASPECTOS ACADÉMICOS Y RESULTADOS DE APRENDIZAJE" xr:uid="{00000000-0004-0000-0000-000009000000}"/>
    <hyperlink ref="B19:AL19" location="'F6 - Calif Caract'!A1" display="F6 - Calif Caract - PERMANENCIA Y GRADUACIÓN" xr:uid="{00000000-0004-0000-0000-00000A000000}"/>
    <hyperlink ref="B20:AL20" location="'F7 - Calif Caract'!A1" display="F7 - Calif Caract - INTERACCIÓN CON EL ENTORNO NACIONAL E INTERNACIONAL" xr:uid="{00000000-0004-0000-0000-00000B000000}"/>
    <hyperlink ref="B21:AL21" location="'F8 - Calif Caract'!A1" display="F8 - Calif Caract -  APORTES DE LA INVESTIGACIÓN, LA INNOVACIÓN, EL DESARROLLO TECNOLÓGICO Y LA CREACIÓN, ASOCIADOS AL PROGRAMA ACADÉMICO   " xr:uid="{00000000-0004-0000-0000-00000C000000}"/>
    <hyperlink ref="B22:AL22" location="'F9 - Calif Caract'!A1" display="F9 - Calif Caract -  BIENESTAR DE LA COMUNIDAD ACADÉMICA DEL PROGRAMA" xr:uid="{00000000-0004-0000-0000-00000D000000}"/>
    <hyperlink ref="B23:AL23" location="'F10 - Calif Caract'!A1" display="F10 - Calif Caract - MEDIOS EDUCATIVOS Y AMBIENTES DE APRENDIZAJE" xr:uid="{00000000-0004-0000-0000-00000E000000}"/>
    <hyperlink ref="B24:AL24" location="'F11 - Calif Caract'!A1" display="F11 - Calif Caract - ORGANIZACIÓN, ADMINISTRACIÓN Y FINANCIACIÓN DEL PROGRAMA ACADÉMICO" xr:uid="{00000000-0004-0000-0000-00000F000000}"/>
    <hyperlink ref="B25:AL25" location="'F12 - Calif Caract'!A1" display="F12 - Calif Caract - RECURSOS FISÍCOS Y TECNOLÓGICOS" xr:uid="{00000000-0004-0000-0000-000010000000}"/>
  </hyperlinks>
  <pageMargins left="0.70866141732283472" right="0.70866141732283472" top="0.74803149606299213" bottom="0.74803149606299213" header="0.31496062992125984" footer="0.31496062992125984"/>
  <pageSetup scale="69" fitToHeight="0" orientation="landscape" r:id="rId1"/>
  <headerFooter>
    <oddFooter>&amp;C**Copia No Controlada**&amp;RHoja &amp;P de &amp;N</oddFooter>
  </headerFooter>
  <ignoredErrors>
    <ignoredError sqref="AJ3" numberStoredAsText="1"/>
  </ignoredError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27"/>
  <sheetViews>
    <sheetView zoomScale="80" zoomScaleNormal="80" workbookViewId="0">
      <selection activeCell="A2" sqref="A2:J2"/>
    </sheetView>
  </sheetViews>
  <sheetFormatPr baseColWidth="10" defaultColWidth="11.42578125" defaultRowHeight="14.25" x14ac:dyDescent="0.2"/>
  <cols>
    <col min="1" max="1" width="32.28515625" style="126" customWidth="1"/>
    <col min="2" max="2" width="23.42578125" style="126" customWidth="1"/>
    <col min="3" max="3" width="34.140625" style="126" customWidth="1"/>
    <col min="4" max="4" width="18.140625" style="126" customWidth="1"/>
    <col min="5" max="5" width="21.42578125" style="126" customWidth="1"/>
    <col min="6" max="6" width="16.42578125" style="126" customWidth="1"/>
    <col min="7" max="7" width="19.42578125" style="126" customWidth="1"/>
    <col min="8" max="8" width="33.28515625" style="95" customWidth="1"/>
    <col min="9" max="9" width="16.7109375" style="95" customWidth="1"/>
    <col min="10" max="10" width="25.140625" style="95" customWidth="1"/>
    <col min="11" max="16384" width="11.42578125" style="95"/>
  </cols>
  <sheetData>
    <row r="1" spans="1:10" ht="141" customHeight="1" x14ac:dyDescent="0.2">
      <c r="A1" s="294"/>
      <c r="B1" s="294"/>
      <c r="C1" s="294"/>
      <c r="D1" s="294"/>
      <c r="E1" s="294"/>
      <c r="F1" s="294"/>
      <c r="G1" s="294"/>
      <c r="H1" s="294"/>
      <c r="I1" s="294"/>
    </row>
    <row r="2" spans="1:10" ht="35.25" customHeight="1" x14ac:dyDescent="0.35">
      <c r="A2" s="295" t="s">
        <v>408</v>
      </c>
      <c r="B2" s="296"/>
      <c r="C2" s="296"/>
      <c r="D2" s="296"/>
      <c r="E2" s="296"/>
      <c r="F2" s="296"/>
      <c r="G2" s="296"/>
      <c r="H2" s="296"/>
      <c r="I2" s="296"/>
      <c r="J2" s="296"/>
    </row>
    <row r="3" spans="1:10" ht="36" x14ac:dyDescent="0.2">
      <c r="A3" s="96" t="s">
        <v>226</v>
      </c>
      <c r="B3" s="97" t="s">
        <v>18</v>
      </c>
      <c r="C3" s="97" t="s">
        <v>227</v>
      </c>
      <c r="D3" s="97" t="s">
        <v>19</v>
      </c>
      <c r="E3" s="96" t="s">
        <v>228</v>
      </c>
      <c r="F3" s="96" t="s">
        <v>20</v>
      </c>
      <c r="G3" s="98" t="s">
        <v>21</v>
      </c>
      <c r="H3" s="97" t="s">
        <v>229</v>
      </c>
      <c r="I3" s="97" t="s">
        <v>94</v>
      </c>
      <c r="J3" s="97" t="s">
        <v>230</v>
      </c>
    </row>
    <row r="4" spans="1:10" ht="17.25" customHeight="1" x14ac:dyDescent="0.2">
      <c r="A4" s="62" t="s">
        <v>195</v>
      </c>
      <c r="B4" s="63">
        <f>'Ponderación Características'!C24</f>
        <v>3</v>
      </c>
      <c r="C4" s="66">
        <f>+(B4/$B$6)</f>
        <v>0.5</v>
      </c>
      <c r="D4" s="168">
        <f>ROUND(G24,1)</f>
        <v>4</v>
      </c>
      <c r="E4" s="169">
        <f>(C4*D4)</f>
        <v>2</v>
      </c>
      <c r="F4" s="170">
        <v>5</v>
      </c>
      <c r="G4" s="171">
        <f>(D4*100)/F4/100</f>
        <v>0.8</v>
      </c>
      <c r="H4" s="172" t="str">
        <f>IF(D4&gt;=4.5,"Se cumple plenamente",IF(AND(D4&gt;=4,D4&lt;=4.4),"Se cumple en alto grado",IF(AND(D4&gt;=3.5,D4&lt;=3.9),"Se cumple aceptablemente",IF(AND(D4&gt;=2.6,D4&lt;=3.4),"Se cumple insatisfactoriamente","No cumple"))))</f>
        <v>Se cumple en alto grado</v>
      </c>
      <c r="I4" s="161">
        <f>H24</f>
        <v>0</v>
      </c>
      <c r="J4" s="147"/>
    </row>
    <row r="5" spans="1:10" ht="36" customHeight="1" x14ac:dyDescent="0.2">
      <c r="A5" s="62" t="s">
        <v>196</v>
      </c>
      <c r="B5" s="63">
        <f>'Ponderación Características'!C25</f>
        <v>3</v>
      </c>
      <c r="C5" s="66">
        <f>+(B5/$B$6)</f>
        <v>0.5</v>
      </c>
      <c r="D5" s="168">
        <f>ROUND(G26,1)</f>
        <v>2.5</v>
      </c>
      <c r="E5" s="169">
        <f>(C5*D5)</f>
        <v>1.25</v>
      </c>
      <c r="F5" s="170">
        <v>5</v>
      </c>
      <c r="G5" s="171">
        <f>(D5*100)/F5/100</f>
        <v>0.5</v>
      </c>
      <c r="H5" s="172" t="str">
        <f>IF(D5&gt;=4.5,"Se cumple plenamente",IF(AND(D5&gt;=4,D5&lt;=4.4),"Se cumple en alto grado",IF(AND(D5&gt;=3.5,D5&lt;=3.9),"Se cumple aceptablemente",IF(AND(D5&gt;=2.6,D5&lt;=3.4),"Se cumple insatisfactoriamente","No cumple"))))</f>
        <v>No cumple</v>
      </c>
      <c r="I5" s="161">
        <f>H26</f>
        <v>0</v>
      </c>
      <c r="J5" s="147"/>
    </row>
    <row r="6" spans="1:10" ht="25.5" x14ac:dyDescent="0.2">
      <c r="A6" s="108" t="s">
        <v>231</v>
      </c>
      <c r="B6" s="173">
        <f>SUM(B4:B5)</f>
        <v>6</v>
      </c>
      <c r="C6" s="174">
        <f>SUM(C4:C5)</f>
        <v>1</v>
      </c>
      <c r="D6" s="111">
        <f>AVERAGE(D4:D5)</f>
        <v>3.25</v>
      </c>
      <c r="E6" s="169">
        <f>SUM(E4:E5)</f>
        <v>3.25</v>
      </c>
      <c r="F6" s="170">
        <v>5</v>
      </c>
      <c r="G6" s="113">
        <f>(D6*100)/F6/100</f>
        <v>0.65</v>
      </c>
      <c r="H6" s="172" t="str">
        <f>IF(D6&gt;=4.5,"Se cumple plenamente",IF(AND(D6&gt;=4,D6&lt;=4.4),"Se cumple en alto grado",IF(AND(D6&gt;=3.5,D6&lt;=3.9),"Se cumple aceptablemente",IF(AND(D6&gt;=2.6,D6&lt;=3.4),"Se cumple insatisfactoriamente","No cumple"))))</f>
        <v>Se cumple insatisfactoriamente</v>
      </c>
      <c r="I6" s="147"/>
      <c r="J6" s="147"/>
    </row>
    <row r="7" spans="1:10" ht="15" x14ac:dyDescent="0.25">
      <c r="A7" s="108" t="s">
        <v>232</v>
      </c>
      <c r="B7" s="173">
        <f>'Ponderación Factores'!B7</f>
        <v>4</v>
      </c>
      <c r="C7" s="174">
        <f>'Ponderación Factores'!C7</f>
        <v>9.5238095238095233E-2</v>
      </c>
      <c r="D7"/>
      <c r="E7"/>
      <c r="F7"/>
      <c r="G7"/>
      <c r="H7"/>
      <c r="I7"/>
      <c r="J7"/>
    </row>
    <row r="8" spans="1:10" ht="15" x14ac:dyDescent="0.25">
      <c r="D8"/>
      <c r="E8"/>
      <c r="F8"/>
      <c r="G8"/>
      <c r="H8"/>
      <c r="I8"/>
      <c r="J8"/>
    </row>
    <row r="11" spans="1:10" x14ac:dyDescent="0.2">
      <c r="A11" s="95" t="s">
        <v>233</v>
      </c>
      <c r="B11" s="95"/>
      <c r="C11" s="95"/>
      <c r="D11" s="95"/>
      <c r="E11" s="95"/>
      <c r="F11" s="95"/>
      <c r="G11" s="95"/>
    </row>
    <row r="12" spans="1:10" x14ac:dyDescent="0.2">
      <c r="A12" s="95"/>
      <c r="B12" s="95"/>
      <c r="C12" s="95"/>
      <c r="D12" s="95"/>
      <c r="E12" s="95"/>
      <c r="F12" s="95"/>
      <c r="G12" s="95"/>
    </row>
    <row r="13" spans="1:10" ht="27" thickBot="1" x14ac:dyDescent="0.45">
      <c r="A13" s="285" t="s">
        <v>234</v>
      </c>
      <c r="B13" s="285"/>
      <c r="C13" s="95"/>
      <c r="D13" s="95"/>
      <c r="E13" s="95"/>
      <c r="F13" s="95"/>
      <c r="G13" s="95"/>
    </row>
    <row r="14" spans="1:10" ht="15.75" x14ac:dyDescent="0.2">
      <c r="A14" s="151" t="s">
        <v>106</v>
      </c>
      <c r="B14" s="152" t="s">
        <v>107</v>
      </c>
      <c r="C14" s="95"/>
      <c r="D14" s="95"/>
      <c r="E14" s="95"/>
      <c r="F14" s="95"/>
      <c r="G14" s="95"/>
    </row>
    <row r="15" spans="1:10" ht="15" x14ac:dyDescent="0.2">
      <c r="A15" s="153" t="s">
        <v>108</v>
      </c>
      <c r="B15" s="154" t="s">
        <v>109</v>
      </c>
      <c r="C15" s="95"/>
      <c r="D15" s="95"/>
      <c r="E15" s="95"/>
      <c r="F15" s="95"/>
      <c r="G15" s="95"/>
    </row>
    <row r="16" spans="1:10" ht="15" x14ac:dyDescent="0.2">
      <c r="A16" s="153" t="s">
        <v>110</v>
      </c>
      <c r="B16" s="154" t="s">
        <v>111</v>
      </c>
      <c r="C16" s="95"/>
      <c r="D16" s="95"/>
      <c r="E16" s="95"/>
      <c r="F16" s="95"/>
      <c r="G16" s="95"/>
    </row>
    <row r="17" spans="1:9" ht="15" x14ac:dyDescent="0.2">
      <c r="A17" s="153" t="s">
        <v>235</v>
      </c>
      <c r="B17" s="154" t="s">
        <v>113</v>
      </c>
      <c r="C17" s="95"/>
      <c r="D17" s="95"/>
      <c r="E17" s="95"/>
      <c r="F17" s="95"/>
      <c r="G17" s="95"/>
    </row>
    <row r="18" spans="1:9" ht="30" x14ac:dyDescent="0.2">
      <c r="A18" s="153" t="s">
        <v>114</v>
      </c>
      <c r="B18" s="154" t="s">
        <v>115</v>
      </c>
      <c r="C18" s="95"/>
      <c r="D18" s="95"/>
      <c r="E18" s="95"/>
      <c r="F18" s="95"/>
      <c r="G18" s="95"/>
    </row>
    <row r="19" spans="1:9" ht="15.75" thickBot="1" x14ac:dyDescent="0.25">
      <c r="A19" s="155" t="s">
        <v>116</v>
      </c>
      <c r="B19" s="156" t="s">
        <v>117</v>
      </c>
      <c r="C19" s="95"/>
      <c r="D19" s="95"/>
      <c r="E19" s="95"/>
      <c r="F19" s="95"/>
      <c r="G19" s="95"/>
    </row>
    <row r="20" spans="1:9" x14ac:dyDescent="0.2">
      <c r="A20" s="95"/>
      <c r="B20" s="95"/>
      <c r="C20" s="95"/>
      <c r="D20" s="95"/>
      <c r="E20" s="95"/>
      <c r="F20" s="95"/>
      <c r="G20" s="95"/>
    </row>
    <row r="21" spans="1:9" ht="37.5" customHeight="1" x14ac:dyDescent="0.2">
      <c r="A21" s="277" t="s">
        <v>270</v>
      </c>
      <c r="B21" s="277"/>
      <c r="C21" s="95"/>
      <c r="D21" s="95"/>
      <c r="E21" s="95"/>
      <c r="F21" s="95"/>
      <c r="G21" s="95"/>
    </row>
    <row r="22" spans="1:9" ht="15.75" customHeight="1" x14ac:dyDescent="0.25">
      <c r="A22" s="286" t="s">
        <v>140</v>
      </c>
      <c r="B22" s="287"/>
      <c r="C22" s="287"/>
      <c r="D22" s="287"/>
      <c r="E22" s="287"/>
      <c r="F22" s="287"/>
      <c r="G22" s="287"/>
      <c r="H22" s="287"/>
    </row>
    <row r="23" spans="1:9" s="116" customFormat="1" ht="30" x14ac:dyDescent="0.25">
      <c r="A23" s="120" t="s">
        <v>226</v>
      </c>
      <c r="B23" s="120" t="s">
        <v>237</v>
      </c>
      <c r="C23" s="120" t="s">
        <v>238</v>
      </c>
      <c r="D23" s="120" t="s">
        <v>239</v>
      </c>
      <c r="E23" s="120" t="s">
        <v>240</v>
      </c>
      <c r="F23" s="121" t="s">
        <v>241</v>
      </c>
      <c r="G23" s="121" t="s">
        <v>271</v>
      </c>
      <c r="H23" s="121" t="s">
        <v>94</v>
      </c>
    </row>
    <row r="24" spans="1:9" ht="127.5" customHeight="1" x14ac:dyDescent="0.2">
      <c r="A24" s="270" t="s">
        <v>411</v>
      </c>
      <c r="B24" s="88" t="s">
        <v>290</v>
      </c>
      <c r="C24" s="88" t="s">
        <v>409</v>
      </c>
      <c r="D24" s="124">
        <v>4</v>
      </c>
      <c r="E24" s="124"/>
      <c r="F24" s="124">
        <f>IF(D24&lt;&gt;"",IF(E24&lt;&gt;"",D24*0.5+E24*0.5,D24),E24)</f>
        <v>4</v>
      </c>
      <c r="G24" s="261">
        <f>ROUND(AVERAGE(F24:F25),1)</f>
        <v>4</v>
      </c>
      <c r="H24" s="297"/>
      <c r="I24" s="126"/>
    </row>
    <row r="25" spans="1:9" ht="110.25" customHeight="1" x14ac:dyDescent="0.2">
      <c r="A25" s="270"/>
      <c r="B25" s="88" t="s">
        <v>307</v>
      </c>
      <c r="C25" s="88" t="s">
        <v>410</v>
      </c>
      <c r="D25" s="124">
        <v>4</v>
      </c>
      <c r="E25" s="124"/>
      <c r="F25" s="124">
        <f>IF(D25&lt;&gt;"",IF(E25&lt;&gt;"",D25*0.5+E25*0.5,D25),E25)</f>
        <v>4</v>
      </c>
      <c r="G25" s="262"/>
      <c r="H25" s="298"/>
      <c r="I25" s="126"/>
    </row>
    <row r="26" spans="1:9" ht="112.5" customHeight="1" x14ac:dyDescent="0.2">
      <c r="A26" s="270" t="s">
        <v>412</v>
      </c>
      <c r="B26" s="88" t="s">
        <v>308</v>
      </c>
      <c r="C26" s="88" t="s">
        <v>413</v>
      </c>
      <c r="D26" s="124">
        <v>3</v>
      </c>
      <c r="E26" s="124"/>
      <c r="F26" s="124">
        <f>IF(D26&lt;&gt;"",IF(E26&lt;&gt;"",D26*0.5+E26*0.5,D26),E26)</f>
        <v>3</v>
      </c>
      <c r="G26" s="292">
        <f>ROUND(AVERAGE(F26:F27),1)</f>
        <v>2.5</v>
      </c>
      <c r="H26" s="293"/>
      <c r="I26" s="126"/>
    </row>
    <row r="27" spans="1:9" ht="109.5" customHeight="1" x14ac:dyDescent="0.2">
      <c r="A27" s="270"/>
      <c r="B27" s="88" t="s">
        <v>309</v>
      </c>
      <c r="C27" s="88" t="s">
        <v>414</v>
      </c>
      <c r="D27" s="124">
        <v>2</v>
      </c>
      <c r="E27" s="124"/>
      <c r="F27" s="124">
        <f>IF(D27&lt;&gt;"",IF(E27&lt;&gt;"",D27*0.5+E27*0.5,D27),E27)</f>
        <v>2</v>
      </c>
      <c r="G27" s="292"/>
      <c r="H27" s="293"/>
      <c r="I27" s="126"/>
    </row>
  </sheetData>
  <mergeCells count="11">
    <mergeCell ref="A26:A27"/>
    <mergeCell ref="G26:G27"/>
    <mergeCell ref="H26:H27"/>
    <mergeCell ref="A1:I1"/>
    <mergeCell ref="A2:J2"/>
    <mergeCell ref="A13:B13"/>
    <mergeCell ref="A21:B21"/>
    <mergeCell ref="A22:H22"/>
    <mergeCell ref="A24:A25"/>
    <mergeCell ref="G24:G25"/>
    <mergeCell ref="H24:H25"/>
  </mergeCells>
  <phoneticPr fontId="50" type="noConversion"/>
  <dataValidations count="1">
    <dataValidation type="decimal" allowBlank="1" showInputMessage="1" showErrorMessage="1" errorTitle="Dato Incorrecto" error="Por favor digite un valor correcto entre 0,0 - 5,0. Recuerde que cada computador maneja un separador de decimales diferente(intente con punto o coma, preferiblemente utilice el teclado numérico del lado derecho de su PC" sqref="D24:E27" xr:uid="{00000000-0002-0000-0900-000000000000}">
      <formula1>0</formula1>
      <formula2>5</formula2>
    </dataValidation>
  </dataValidations>
  <pageMargins left="0.70866141732283472" right="0.70866141732283472" top="0.74803149606299213" bottom="0.74803149606299213" header="0.31496062992125984" footer="0.31496062992125984"/>
  <pageSetup paperSize="9" scale="80"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Z49"/>
  <sheetViews>
    <sheetView zoomScale="80" zoomScaleNormal="80" workbookViewId="0">
      <selection activeCell="A2" sqref="A2:J2"/>
    </sheetView>
  </sheetViews>
  <sheetFormatPr baseColWidth="10" defaultColWidth="11.42578125" defaultRowHeight="15" x14ac:dyDescent="0.25"/>
  <cols>
    <col min="1" max="1" width="46" style="95" customWidth="1"/>
    <col min="2" max="2" width="16" style="95" customWidth="1"/>
    <col min="3" max="3" width="38.42578125" style="95" customWidth="1"/>
    <col min="4" max="4" width="23" style="95" customWidth="1"/>
    <col min="5" max="5" width="25" style="95" customWidth="1"/>
    <col min="6" max="6" width="15.7109375" style="95" customWidth="1"/>
    <col min="7" max="7" width="18.28515625" style="95" customWidth="1"/>
    <col min="8" max="8" width="37.7109375" style="95" customWidth="1"/>
    <col min="9" max="9" width="24.140625" style="95" customWidth="1"/>
    <col min="10" max="10" width="23.28515625" style="95" customWidth="1"/>
    <col min="79" max="16384" width="11.42578125" style="95"/>
  </cols>
  <sheetData>
    <row r="1" spans="1:78" ht="140.25" customHeight="1" x14ac:dyDescent="0.25">
      <c r="A1" s="212"/>
      <c r="B1" s="212"/>
      <c r="C1" s="212"/>
      <c r="D1" s="212"/>
      <c r="E1" s="212"/>
      <c r="F1" s="212"/>
      <c r="G1" s="212"/>
      <c r="H1" s="212"/>
      <c r="I1" s="212"/>
      <c r="J1" s="212"/>
    </row>
    <row r="2" spans="1:78" ht="27" customHeight="1" x14ac:dyDescent="0.4">
      <c r="A2" s="303" t="s">
        <v>443</v>
      </c>
      <c r="B2" s="303"/>
      <c r="C2" s="303"/>
      <c r="D2" s="303"/>
      <c r="E2" s="303"/>
      <c r="F2" s="303"/>
      <c r="G2" s="303"/>
      <c r="H2" s="303"/>
      <c r="I2" s="303"/>
      <c r="J2" s="303"/>
    </row>
    <row r="3" spans="1:78" ht="45" customHeight="1" x14ac:dyDescent="0.25">
      <c r="A3" s="96" t="s">
        <v>226</v>
      </c>
      <c r="B3" s="97" t="s">
        <v>18</v>
      </c>
      <c r="C3" s="97" t="s">
        <v>227</v>
      </c>
      <c r="D3" s="97" t="s">
        <v>19</v>
      </c>
      <c r="E3" s="96" t="s">
        <v>228</v>
      </c>
      <c r="F3" s="96" t="s">
        <v>20</v>
      </c>
      <c r="G3" s="98" t="s">
        <v>21</v>
      </c>
      <c r="H3" s="97" t="s">
        <v>229</v>
      </c>
      <c r="I3" s="98" t="s">
        <v>94</v>
      </c>
      <c r="J3" s="96" t="s">
        <v>377</v>
      </c>
    </row>
    <row r="4" spans="1:78" s="163" customFormat="1" x14ac:dyDescent="0.25">
      <c r="A4" s="62" t="s">
        <v>197</v>
      </c>
      <c r="B4" s="143">
        <f>'Ponderación Características'!C26</f>
        <v>4</v>
      </c>
      <c r="C4" s="160">
        <f>+(B4/$B$13)</f>
        <v>0.10810810810810811</v>
      </c>
      <c r="D4" s="145">
        <f>ROUND(G31,1)</f>
        <v>4.5</v>
      </c>
      <c r="E4" s="146">
        <f>(C4*D4)</f>
        <v>0.48648648648648651</v>
      </c>
      <c r="F4" s="143">
        <v>5</v>
      </c>
      <c r="G4" s="144">
        <f t="shared" ref="G4:G10" si="0">(D4*100)/F4/100</f>
        <v>0.9</v>
      </c>
      <c r="H4" s="161" t="str">
        <f>IF(D4&gt;=4.5,"Se cumple plenamente",IF(AND(D4&gt;=4,D4&lt;=4.4),"Se cumple en alto grado",IF(AND(D4&gt;=3.5,D4&lt;=3.9),"Se cumple aceptablemente",IF(AND(D4&gt;=2.6,D4&lt;=3.4),"Se cumple insatisfactoriamente","No cumple"))))</f>
        <v>Se cumple plenamente</v>
      </c>
      <c r="I4" s="162">
        <f>H31</f>
        <v>0</v>
      </c>
      <c r="J4" s="147"/>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row>
    <row r="5" spans="1:78" s="163" customFormat="1" x14ac:dyDescent="0.25">
      <c r="A5" s="62" t="s">
        <v>198</v>
      </c>
      <c r="B5" s="143">
        <f>'Ponderación Características'!C27</f>
        <v>4</v>
      </c>
      <c r="C5" s="160">
        <f>+(B5/$B$13)</f>
        <v>0.10810810810810811</v>
      </c>
      <c r="D5" s="145">
        <f>ROUND(G33,1)</f>
        <v>2.5</v>
      </c>
      <c r="E5" s="146">
        <f t="shared" ref="E5:E12" si="1">(C5*D5)</f>
        <v>0.27027027027027029</v>
      </c>
      <c r="F5" s="143">
        <v>5</v>
      </c>
      <c r="G5" s="144">
        <f t="shared" si="0"/>
        <v>0.5</v>
      </c>
      <c r="H5" s="161" t="str">
        <f t="shared" ref="H5:H12" si="2">IF(D5&gt;=4.5,"Se cumple plenamente",IF(AND(D5&gt;=4,D5&lt;=4.4),"Se cumple en alto grado",IF(AND(D5&gt;=3.5,D5&lt;=3.9),"Se cumple aceptablemente",IF(AND(D5&gt;=2.6,D5&lt;=3.4),"Se cumple insatisfactoriamente","No cumple"))))</f>
        <v>No cumple</v>
      </c>
      <c r="I5" s="162">
        <f>H33</f>
        <v>0</v>
      </c>
      <c r="J5" s="147"/>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row>
    <row r="6" spans="1:78" s="163" customFormat="1" x14ac:dyDescent="0.25">
      <c r="A6" s="62" t="s">
        <v>171</v>
      </c>
      <c r="B6" s="143">
        <f>'Ponderación Características'!C28</f>
        <v>4</v>
      </c>
      <c r="C6" s="160">
        <f t="shared" ref="C6:C12" si="3">+(B6/$B$13)</f>
        <v>0.10810810810810811</v>
      </c>
      <c r="D6" s="145">
        <f>ROUND(G35,1)</f>
        <v>5</v>
      </c>
      <c r="E6" s="146">
        <f t="shared" si="1"/>
        <v>0.54054054054054057</v>
      </c>
      <c r="F6" s="143">
        <v>5</v>
      </c>
      <c r="G6" s="144">
        <f t="shared" si="0"/>
        <v>1</v>
      </c>
      <c r="H6" s="161" t="str">
        <f t="shared" si="2"/>
        <v>Se cumple plenamente</v>
      </c>
      <c r="I6" s="162">
        <f>H35</f>
        <v>0</v>
      </c>
      <c r="J6" s="147"/>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row>
    <row r="7" spans="1:78" s="163" customFormat="1" x14ac:dyDescent="0.25">
      <c r="A7" s="62" t="s">
        <v>199</v>
      </c>
      <c r="B7" s="143">
        <f>'Ponderación Características'!C29</f>
        <v>4</v>
      </c>
      <c r="C7" s="160">
        <f t="shared" si="3"/>
        <v>0.10810810810810811</v>
      </c>
      <c r="D7" s="145">
        <f>ROUND(G37,1)</f>
        <v>4</v>
      </c>
      <c r="E7" s="146">
        <f t="shared" si="1"/>
        <v>0.43243243243243246</v>
      </c>
      <c r="F7" s="143">
        <v>5</v>
      </c>
      <c r="G7" s="144">
        <f t="shared" si="0"/>
        <v>0.8</v>
      </c>
      <c r="H7" s="161" t="str">
        <f t="shared" si="2"/>
        <v>Se cumple en alto grado</v>
      </c>
      <c r="I7" s="162">
        <f>H37</f>
        <v>0</v>
      </c>
      <c r="J7" s="14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row>
    <row r="8" spans="1:78" s="163" customFormat="1" x14ac:dyDescent="0.25">
      <c r="A8" s="62" t="s">
        <v>193</v>
      </c>
      <c r="B8" s="143">
        <f>'Ponderación Características'!C30</f>
        <v>4</v>
      </c>
      <c r="C8" s="160">
        <f t="shared" si="3"/>
        <v>0.10810810810810811</v>
      </c>
      <c r="D8" s="145">
        <f>ROUND(G40,1)</f>
        <v>3.7</v>
      </c>
      <c r="E8" s="146">
        <f t="shared" si="1"/>
        <v>0.4</v>
      </c>
      <c r="F8" s="143">
        <v>5</v>
      </c>
      <c r="G8" s="144">
        <f t="shared" si="0"/>
        <v>0.74</v>
      </c>
      <c r="H8" s="161" t="str">
        <f t="shared" si="2"/>
        <v>Se cumple aceptablemente</v>
      </c>
      <c r="I8" s="162">
        <f>H40</f>
        <v>0</v>
      </c>
      <c r="J8" s="147"/>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row>
    <row r="9" spans="1:78" s="163" customFormat="1" x14ac:dyDescent="0.25">
      <c r="A9" s="62" t="s">
        <v>192</v>
      </c>
      <c r="B9" s="143">
        <f>'Ponderación Características'!C31</f>
        <v>4</v>
      </c>
      <c r="C9" s="160">
        <f t="shared" si="3"/>
        <v>0.10810810810810811</v>
      </c>
      <c r="D9" s="145">
        <f>ROUND(G43,1)</f>
        <v>3</v>
      </c>
      <c r="E9" s="146">
        <f t="shared" si="1"/>
        <v>0.32432432432432434</v>
      </c>
      <c r="F9" s="143">
        <v>5</v>
      </c>
      <c r="G9" s="144">
        <f t="shared" si="0"/>
        <v>0.6</v>
      </c>
      <c r="H9" s="161" t="str">
        <f t="shared" si="2"/>
        <v>Se cumple insatisfactoriamente</v>
      </c>
      <c r="I9" s="162">
        <f>H43</f>
        <v>0</v>
      </c>
      <c r="J9" s="147"/>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row>
    <row r="10" spans="1:78" s="163" customFormat="1" ht="21.75" customHeight="1" x14ac:dyDescent="0.25">
      <c r="A10" s="62" t="s">
        <v>172</v>
      </c>
      <c r="B10" s="143">
        <f>'Ponderación Características'!C32</f>
        <v>5</v>
      </c>
      <c r="C10" s="160">
        <f t="shared" si="3"/>
        <v>0.13513513513513514</v>
      </c>
      <c r="D10" s="145">
        <f>ROUND(G45,1)</f>
        <v>5</v>
      </c>
      <c r="E10" s="146">
        <f t="shared" si="1"/>
        <v>0.67567567567567566</v>
      </c>
      <c r="F10" s="143">
        <v>5</v>
      </c>
      <c r="G10" s="144">
        <f t="shared" si="0"/>
        <v>1</v>
      </c>
      <c r="H10" s="161" t="str">
        <f t="shared" si="2"/>
        <v>Se cumple plenamente</v>
      </c>
      <c r="I10" s="162">
        <f>H45</f>
        <v>0</v>
      </c>
      <c r="J10" s="147"/>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row>
    <row r="11" spans="1:78" s="163" customFormat="1" ht="35.25" customHeight="1" x14ac:dyDescent="0.25">
      <c r="A11" s="62" t="s">
        <v>200</v>
      </c>
      <c r="B11" s="143">
        <f>'Ponderación Características'!C33</f>
        <v>4</v>
      </c>
      <c r="C11" s="160">
        <f t="shared" si="3"/>
        <v>0.10810810810810811</v>
      </c>
      <c r="D11" s="145">
        <f>ROUND(G46,1)</f>
        <v>4.5</v>
      </c>
      <c r="E11" s="146">
        <f t="shared" si="1"/>
        <v>0.48648648648648651</v>
      </c>
      <c r="F11" s="143">
        <v>5</v>
      </c>
      <c r="G11" s="144">
        <f>(D11*100)/F11/100</f>
        <v>0.9</v>
      </c>
      <c r="H11" s="161" t="str">
        <f t="shared" si="2"/>
        <v>Se cumple plenamente</v>
      </c>
      <c r="I11" s="162">
        <f>H46</f>
        <v>0</v>
      </c>
      <c r="J11" s="147"/>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row>
    <row r="12" spans="1:78" ht="24.75" customHeight="1" x14ac:dyDescent="0.25">
      <c r="A12" s="62" t="s">
        <v>201</v>
      </c>
      <c r="B12" s="143">
        <f>'Ponderación Características'!C34</f>
        <v>4</v>
      </c>
      <c r="C12" s="160">
        <f t="shared" si="3"/>
        <v>0.10810810810810811</v>
      </c>
      <c r="D12" s="145">
        <f>ROUND(G48,1)</f>
        <v>4</v>
      </c>
      <c r="E12" s="146">
        <f t="shared" si="1"/>
        <v>0.43243243243243246</v>
      </c>
      <c r="F12" s="143">
        <v>5</v>
      </c>
      <c r="G12" s="144">
        <f>(D12*100)/F12/100</f>
        <v>0.8</v>
      </c>
      <c r="H12" s="161" t="str">
        <f t="shared" si="2"/>
        <v>Se cumple en alto grado</v>
      </c>
      <c r="I12" s="162">
        <f>H48</f>
        <v>0</v>
      </c>
      <c r="J12" s="147"/>
    </row>
    <row r="13" spans="1:78" ht="25.5" x14ac:dyDescent="0.25">
      <c r="A13" s="108" t="s">
        <v>231</v>
      </c>
      <c r="B13" s="148">
        <f>SUM(B4:B12)</f>
        <v>37</v>
      </c>
      <c r="C13" s="149">
        <f>SUM(C4:C12)</f>
        <v>1</v>
      </c>
      <c r="D13" s="111">
        <f>ROUND(AVERAGE(D4:D12),1)</f>
        <v>4</v>
      </c>
      <c r="E13" s="146">
        <f>SUM(E4:E12)</f>
        <v>4.0486486486486477</v>
      </c>
      <c r="F13" s="143">
        <v>5</v>
      </c>
      <c r="G13" s="113">
        <f>(D13*100)/F13/100</f>
        <v>0.8</v>
      </c>
      <c r="H13" s="161" t="str">
        <f>IF(D13&gt;=4.5,"Se cumple plenamente",IF(AND(D13&gt;=4,D13&lt;=4.4),"Se cumple en alto grado",IF(AND(D13&gt;=3.5,D13&lt;=3.9),"Se cumple aceptablemente",IF(AND(D13&gt;=2.6,D13&lt;=3.4),"Se cumple insatisfactoriamente","No cumple"))))</f>
        <v>Se cumple en alto grado</v>
      </c>
      <c r="I13" s="147"/>
      <c r="J13" s="147"/>
    </row>
    <row r="14" spans="1:78" x14ac:dyDescent="0.25">
      <c r="A14" s="108" t="s">
        <v>232</v>
      </c>
      <c r="B14" s="109">
        <f>'Ponderación Factores'!B8</f>
        <v>4</v>
      </c>
      <c r="C14" s="114">
        <f>'Ponderación Factores'!C8</f>
        <v>9.5238095238095233E-2</v>
      </c>
      <c r="D14"/>
      <c r="E14"/>
      <c r="F14"/>
      <c r="G14"/>
      <c r="H14"/>
      <c r="I14"/>
      <c r="J14"/>
    </row>
    <row r="18" spans="1:9" x14ac:dyDescent="0.25">
      <c r="A18" s="95" t="s">
        <v>233</v>
      </c>
    </row>
    <row r="20" spans="1:9" ht="27" thickBot="1" x14ac:dyDescent="0.45">
      <c r="A20" s="285" t="s">
        <v>234</v>
      </c>
      <c r="B20" s="285"/>
    </row>
    <row r="21" spans="1:9" ht="15.75" x14ac:dyDescent="0.25">
      <c r="A21" s="151" t="s">
        <v>106</v>
      </c>
      <c r="B21" s="152" t="s">
        <v>107</v>
      </c>
    </row>
    <row r="22" spans="1:9" x14ac:dyDescent="0.25">
      <c r="A22" s="153" t="s">
        <v>108</v>
      </c>
      <c r="B22" s="154" t="s">
        <v>109</v>
      </c>
    </row>
    <row r="23" spans="1:9" x14ac:dyDescent="0.25">
      <c r="A23" s="153" t="s">
        <v>110</v>
      </c>
      <c r="B23" s="154" t="s">
        <v>111</v>
      </c>
      <c r="F23" s="95" t="s">
        <v>378</v>
      </c>
    </row>
    <row r="24" spans="1:9" x14ac:dyDescent="0.25">
      <c r="A24" s="153" t="s">
        <v>235</v>
      </c>
      <c r="B24" s="154" t="s">
        <v>113</v>
      </c>
    </row>
    <row r="25" spans="1:9" x14ac:dyDescent="0.25">
      <c r="A25" s="153" t="s">
        <v>114</v>
      </c>
      <c r="B25" s="154" t="s">
        <v>115</v>
      </c>
    </row>
    <row r="26" spans="1:9" ht="15.75" thickBot="1" x14ac:dyDescent="0.3">
      <c r="A26" s="155" t="s">
        <v>116</v>
      </c>
      <c r="B26" s="156" t="s">
        <v>117</v>
      </c>
    </row>
    <row r="28" spans="1:9" ht="45" customHeight="1" x14ac:dyDescent="0.25">
      <c r="A28" s="277" t="s">
        <v>270</v>
      </c>
      <c r="B28" s="277"/>
    </row>
    <row r="29" spans="1:9" x14ac:dyDescent="0.25">
      <c r="A29" s="278" t="s">
        <v>140</v>
      </c>
      <c r="B29" s="279"/>
      <c r="C29" s="279"/>
      <c r="D29" s="279"/>
      <c r="E29" s="279"/>
      <c r="F29" s="279"/>
      <c r="G29" s="279"/>
      <c r="H29" s="279"/>
    </row>
    <row r="30" spans="1:9" ht="30" x14ac:dyDescent="0.25">
      <c r="A30" s="120" t="s">
        <v>226</v>
      </c>
      <c r="B30" s="120" t="s">
        <v>237</v>
      </c>
      <c r="C30" s="120" t="s">
        <v>238</v>
      </c>
      <c r="D30" s="120" t="s">
        <v>239</v>
      </c>
      <c r="E30" s="120" t="s">
        <v>240</v>
      </c>
      <c r="F30" s="121" t="s">
        <v>241</v>
      </c>
      <c r="G30" s="121" t="s">
        <v>271</v>
      </c>
      <c r="H30" s="121" t="s">
        <v>94</v>
      </c>
    </row>
    <row r="31" spans="1:9" ht="175.5" customHeight="1" x14ac:dyDescent="0.25">
      <c r="A31" s="299" t="s">
        <v>415</v>
      </c>
      <c r="B31" s="142" t="s">
        <v>311</v>
      </c>
      <c r="C31" s="164" t="s">
        <v>424</v>
      </c>
      <c r="D31" s="124">
        <v>5</v>
      </c>
      <c r="E31" s="124"/>
      <c r="F31" s="165">
        <f>IF(D31&lt;&gt;"",IF(E31&lt;&gt;"",D31*0.5+E31*0.5,D31),E31)</f>
        <v>5</v>
      </c>
      <c r="G31" s="300">
        <f>ROUND(AVERAGE(F31:F32),1)</f>
        <v>4.5</v>
      </c>
      <c r="H31" s="288"/>
    </row>
    <row r="32" spans="1:9" ht="59.25" customHeight="1" x14ac:dyDescent="0.25">
      <c r="A32" s="299"/>
      <c r="B32" s="142" t="s">
        <v>312</v>
      </c>
      <c r="C32" s="164" t="s">
        <v>425</v>
      </c>
      <c r="D32" s="124">
        <v>4</v>
      </c>
      <c r="E32" s="124"/>
      <c r="F32" s="165">
        <f t="shared" ref="F32:F49" si="4">IF(D32&lt;&gt;"",IF(E32&lt;&gt;"",D32*0.5+E32*0.5,D32),E32)</f>
        <v>4</v>
      </c>
      <c r="G32" s="301"/>
      <c r="H32" s="302"/>
      <c r="I32" s="115"/>
    </row>
    <row r="33" spans="1:9" ht="122.25" customHeight="1" x14ac:dyDescent="0.25">
      <c r="A33" s="299" t="s">
        <v>416</v>
      </c>
      <c r="B33" s="142" t="s">
        <v>313</v>
      </c>
      <c r="C33" s="164" t="s">
        <v>426</v>
      </c>
      <c r="D33" s="124">
        <v>3</v>
      </c>
      <c r="E33" s="124"/>
      <c r="F33" s="165">
        <f t="shared" si="4"/>
        <v>3</v>
      </c>
      <c r="G33" s="261">
        <f>ROUND(AVERAGE(F33:F34),1)</f>
        <v>2.5</v>
      </c>
      <c r="H33" s="288"/>
      <c r="I33" s="127"/>
    </row>
    <row r="34" spans="1:9" ht="119.25" customHeight="1" x14ac:dyDescent="0.25">
      <c r="A34" s="299"/>
      <c r="B34" s="142" t="s">
        <v>314</v>
      </c>
      <c r="C34" s="166" t="s">
        <v>427</v>
      </c>
      <c r="D34" s="124">
        <v>2</v>
      </c>
      <c r="E34" s="124"/>
      <c r="F34" s="165">
        <f t="shared" si="4"/>
        <v>2</v>
      </c>
      <c r="G34" s="262"/>
      <c r="H34" s="302"/>
      <c r="I34" s="115"/>
    </row>
    <row r="35" spans="1:9" ht="76.5" x14ac:dyDescent="0.25">
      <c r="A35" s="299" t="s">
        <v>417</v>
      </c>
      <c r="B35" s="142" t="s">
        <v>315</v>
      </c>
      <c r="C35" s="166" t="s">
        <v>428</v>
      </c>
      <c r="D35" s="124">
        <v>5</v>
      </c>
      <c r="E35" s="124"/>
      <c r="F35" s="165">
        <f t="shared" si="4"/>
        <v>5</v>
      </c>
      <c r="G35" s="261">
        <f>ROUND(AVERAGE(F35:F36),1)</f>
        <v>5</v>
      </c>
      <c r="H35" s="288"/>
      <c r="I35" s="127"/>
    </row>
    <row r="36" spans="1:9" ht="99" customHeight="1" x14ac:dyDescent="0.25">
      <c r="A36" s="299"/>
      <c r="B36" s="142" t="s">
        <v>316</v>
      </c>
      <c r="C36" s="167" t="s">
        <v>429</v>
      </c>
      <c r="D36" s="124">
        <v>5</v>
      </c>
      <c r="E36" s="124"/>
      <c r="F36" s="165">
        <f t="shared" si="4"/>
        <v>5</v>
      </c>
      <c r="G36" s="262"/>
      <c r="H36" s="302"/>
      <c r="I36" s="127"/>
    </row>
    <row r="37" spans="1:9" ht="164.25" customHeight="1" x14ac:dyDescent="0.25">
      <c r="A37" s="299" t="s">
        <v>418</v>
      </c>
      <c r="B37" s="142" t="s">
        <v>317</v>
      </c>
      <c r="C37" s="166" t="s">
        <v>430</v>
      </c>
      <c r="D37" s="124">
        <v>5</v>
      </c>
      <c r="E37" s="124"/>
      <c r="F37" s="165">
        <f t="shared" si="4"/>
        <v>5</v>
      </c>
      <c r="G37" s="300">
        <f>ROUND(AVERAGE(F37:F39),1)</f>
        <v>4</v>
      </c>
      <c r="H37" s="288"/>
      <c r="I37" s="127"/>
    </row>
    <row r="38" spans="1:9" ht="76.5" x14ac:dyDescent="0.25">
      <c r="A38" s="299"/>
      <c r="B38" s="142" t="s">
        <v>318</v>
      </c>
      <c r="C38" s="166" t="s">
        <v>431</v>
      </c>
      <c r="D38" s="124">
        <v>4</v>
      </c>
      <c r="E38" s="124"/>
      <c r="F38" s="165">
        <f t="shared" si="4"/>
        <v>4</v>
      </c>
      <c r="G38" s="301"/>
      <c r="H38" s="302"/>
      <c r="I38" s="127"/>
    </row>
    <row r="39" spans="1:9" ht="130.5" customHeight="1" x14ac:dyDescent="0.25">
      <c r="A39" s="299"/>
      <c r="B39" s="142" t="s">
        <v>319</v>
      </c>
      <c r="C39" s="166" t="s">
        <v>432</v>
      </c>
      <c r="D39" s="124">
        <v>3</v>
      </c>
      <c r="E39" s="124"/>
      <c r="F39" s="165">
        <f t="shared" si="4"/>
        <v>3</v>
      </c>
      <c r="G39" s="301"/>
      <c r="H39" s="302"/>
      <c r="I39" s="127"/>
    </row>
    <row r="40" spans="1:9" ht="86.25" customHeight="1" x14ac:dyDescent="0.25">
      <c r="A40" s="299" t="s">
        <v>419</v>
      </c>
      <c r="B40" s="142" t="s">
        <v>320</v>
      </c>
      <c r="C40" s="166" t="s">
        <v>433</v>
      </c>
      <c r="D40" s="124">
        <v>5</v>
      </c>
      <c r="E40" s="124"/>
      <c r="F40" s="165">
        <f t="shared" si="4"/>
        <v>5</v>
      </c>
      <c r="G40" s="300">
        <f>ROUND(AVERAGE(F40:F42),1)</f>
        <v>3.7</v>
      </c>
      <c r="H40" s="271"/>
      <c r="I40" s="127"/>
    </row>
    <row r="41" spans="1:9" ht="72" customHeight="1" x14ac:dyDescent="0.25">
      <c r="A41" s="299"/>
      <c r="B41" s="142" t="s">
        <v>321</v>
      </c>
      <c r="C41" s="166" t="s">
        <v>434</v>
      </c>
      <c r="D41" s="124">
        <v>4</v>
      </c>
      <c r="E41" s="124"/>
      <c r="F41" s="165">
        <f t="shared" si="4"/>
        <v>4</v>
      </c>
      <c r="G41" s="301"/>
      <c r="H41" s="272"/>
      <c r="I41" s="127"/>
    </row>
    <row r="42" spans="1:9" ht="72" customHeight="1" x14ac:dyDescent="0.25">
      <c r="A42" s="299"/>
      <c r="B42" s="142" t="s">
        <v>322</v>
      </c>
      <c r="C42" s="166" t="s">
        <v>435</v>
      </c>
      <c r="D42" s="124">
        <v>2</v>
      </c>
      <c r="E42" s="124"/>
      <c r="F42" s="165">
        <f t="shared" si="4"/>
        <v>2</v>
      </c>
      <c r="G42" s="301"/>
      <c r="H42" s="272"/>
      <c r="I42" s="127"/>
    </row>
    <row r="43" spans="1:9" ht="108.75" customHeight="1" x14ac:dyDescent="0.25">
      <c r="A43" s="299" t="s">
        <v>420</v>
      </c>
      <c r="B43" s="142" t="s">
        <v>323</v>
      </c>
      <c r="C43" s="166" t="s">
        <v>436</v>
      </c>
      <c r="D43" s="124">
        <v>4</v>
      </c>
      <c r="E43" s="124"/>
      <c r="F43" s="165">
        <f t="shared" si="4"/>
        <v>4</v>
      </c>
      <c r="G43" s="300">
        <f>ROUND(AVERAGE(F43:F44),1)</f>
        <v>3</v>
      </c>
      <c r="H43" s="271"/>
      <c r="I43" s="115"/>
    </row>
    <row r="44" spans="1:9" ht="126.75" customHeight="1" x14ac:dyDescent="0.25">
      <c r="A44" s="299"/>
      <c r="B44" s="142" t="s">
        <v>324</v>
      </c>
      <c r="C44" s="166" t="s">
        <v>437</v>
      </c>
      <c r="D44" s="124">
        <v>2</v>
      </c>
      <c r="E44" s="124"/>
      <c r="F44" s="165">
        <f t="shared" si="4"/>
        <v>2</v>
      </c>
      <c r="G44" s="301"/>
      <c r="H44" s="272"/>
      <c r="I44" s="127"/>
    </row>
    <row r="45" spans="1:9" ht="57" customHeight="1" x14ac:dyDescent="0.25">
      <c r="A45" s="142" t="s">
        <v>421</v>
      </c>
      <c r="B45" s="142" t="s">
        <v>326</v>
      </c>
      <c r="C45" s="166" t="s">
        <v>438</v>
      </c>
      <c r="D45" s="124">
        <v>5</v>
      </c>
      <c r="E45" s="124"/>
      <c r="F45" s="165">
        <f t="shared" si="4"/>
        <v>5</v>
      </c>
      <c r="G45" s="132">
        <f>ROUND(AVERAGE(F45:F45),1)</f>
        <v>5</v>
      </c>
      <c r="H45" s="141"/>
      <c r="I45" s="127"/>
    </row>
    <row r="46" spans="1:9" ht="59.25" customHeight="1" x14ac:dyDescent="0.25">
      <c r="A46" s="299" t="s">
        <v>422</v>
      </c>
      <c r="B46" s="142" t="s">
        <v>327</v>
      </c>
      <c r="C46" s="166" t="s">
        <v>439</v>
      </c>
      <c r="D46" s="124">
        <v>5</v>
      </c>
      <c r="E46" s="124"/>
      <c r="F46" s="165">
        <f t="shared" si="4"/>
        <v>5</v>
      </c>
      <c r="G46" s="300">
        <f>ROUND(AVERAGE(F46:F47),1)</f>
        <v>4.5</v>
      </c>
      <c r="H46" s="271"/>
      <c r="I46" s="129"/>
    </row>
    <row r="47" spans="1:9" ht="85.5" customHeight="1" x14ac:dyDescent="0.25">
      <c r="A47" s="299"/>
      <c r="B47" s="142" t="s">
        <v>328</v>
      </c>
      <c r="C47" s="166" t="s">
        <v>440</v>
      </c>
      <c r="D47" s="124">
        <v>4</v>
      </c>
      <c r="E47" s="124"/>
      <c r="F47" s="165">
        <f t="shared" si="4"/>
        <v>4</v>
      </c>
      <c r="G47" s="301"/>
      <c r="H47" s="272"/>
      <c r="I47" s="129"/>
    </row>
    <row r="48" spans="1:9" ht="44.25" customHeight="1" x14ac:dyDescent="0.25">
      <c r="A48" s="299" t="s">
        <v>423</v>
      </c>
      <c r="B48" s="142" t="s">
        <v>329</v>
      </c>
      <c r="C48" s="164" t="s">
        <v>441</v>
      </c>
      <c r="D48" s="124">
        <v>4</v>
      </c>
      <c r="E48" s="124"/>
      <c r="F48" s="165">
        <f t="shared" si="4"/>
        <v>4</v>
      </c>
      <c r="G48" s="292">
        <f>ROUND(AVERAGE(F48:F49),1)</f>
        <v>4</v>
      </c>
      <c r="H48" s="304"/>
      <c r="I48" s="127"/>
    </row>
    <row r="49" spans="1:9" ht="78.75" customHeight="1" x14ac:dyDescent="0.25">
      <c r="A49" s="299"/>
      <c r="B49" s="142" t="s">
        <v>330</v>
      </c>
      <c r="C49" s="164" t="s">
        <v>442</v>
      </c>
      <c r="D49" s="124">
        <v>4</v>
      </c>
      <c r="E49" s="124"/>
      <c r="F49" s="165">
        <f t="shared" si="4"/>
        <v>4</v>
      </c>
      <c r="G49" s="292"/>
      <c r="H49" s="304"/>
      <c r="I49" s="127"/>
    </row>
  </sheetData>
  <mergeCells count="29">
    <mergeCell ref="A46:A47"/>
    <mergeCell ref="G46:G47"/>
    <mergeCell ref="H46:H47"/>
    <mergeCell ref="A48:A49"/>
    <mergeCell ref="G48:G49"/>
    <mergeCell ref="H48:H49"/>
    <mergeCell ref="A43:A44"/>
    <mergeCell ref="G43:G44"/>
    <mergeCell ref="H43:H44"/>
    <mergeCell ref="A37:A39"/>
    <mergeCell ref="G37:G39"/>
    <mergeCell ref="H37:H39"/>
    <mergeCell ref="A40:A42"/>
    <mergeCell ref="G40:G42"/>
    <mergeCell ref="H40:H42"/>
    <mergeCell ref="A33:A34"/>
    <mergeCell ref="G33:G34"/>
    <mergeCell ref="H33:H34"/>
    <mergeCell ref="A35:A36"/>
    <mergeCell ref="G35:G36"/>
    <mergeCell ref="H35:H36"/>
    <mergeCell ref="A31:A32"/>
    <mergeCell ref="G31:G32"/>
    <mergeCell ref="H31:H32"/>
    <mergeCell ref="A1:J1"/>
    <mergeCell ref="A2:J2"/>
    <mergeCell ref="A20:B20"/>
    <mergeCell ref="A28:B28"/>
    <mergeCell ref="A29:H29"/>
  </mergeCells>
  <phoneticPr fontId="50" type="noConversion"/>
  <dataValidations count="1">
    <dataValidation type="decimal" allowBlank="1" showInputMessage="1" showErrorMessage="1" errorTitle="Dato Incorrecto" error="Por favor digite un valor correcto entre 0,0 - 5,0. Recuerde que cada computador maneja un separador de decimales diferente(intente con punto o coma, preferiblemente utilice el teclado numérico del lado derecho de su PC" sqref="D31:E49" xr:uid="{00000000-0002-0000-0A00-000000000000}">
      <formula1>0</formula1>
      <formula2>5</formula2>
    </dataValidation>
  </dataValidations>
  <pageMargins left="0.7" right="0.7" top="0.75" bottom="0.75" header="0.3" footer="0.3"/>
  <pageSetup paperSize="9" orientation="portrait" horizontalDpi="0" verticalDpi="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Z32"/>
  <sheetViews>
    <sheetView zoomScale="80" zoomScaleNormal="80" workbookViewId="0">
      <selection activeCell="A2" sqref="A2:J2"/>
    </sheetView>
  </sheetViews>
  <sheetFormatPr baseColWidth="10" defaultColWidth="11.42578125" defaultRowHeight="15" x14ac:dyDescent="0.25"/>
  <cols>
    <col min="1" max="1" width="46" style="95" customWidth="1"/>
    <col min="2" max="2" width="16" style="95" customWidth="1"/>
    <col min="3" max="3" width="38.42578125" style="95" customWidth="1"/>
    <col min="4" max="4" width="23" style="95" customWidth="1"/>
    <col min="5" max="5" width="25" style="95" customWidth="1"/>
    <col min="6" max="6" width="15.7109375" style="95" customWidth="1"/>
    <col min="7" max="7" width="18.28515625" style="95" customWidth="1"/>
    <col min="8" max="8" width="37.7109375" style="95" customWidth="1"/>
    <col min="9" max="9" width="24.140625" style="95" customWidth="1"/>
    <col min="10" max="10" width="23.28515625" style="95" customWidth="1"/>
    <col min="79" max="16384" width="11.42578125" style="95"/>
  </cols>
  <sheetData>
    <row r="1" spans="1:78" ht="140.25" customHeight="1" x14ac:dyDescent="0.25">
      <c r="A1" s="212"/>
      <c r="B1" s="212"/>
      <c r="C1" s="212"/>
      <c r="D1" s="212"/>
      <c r="E1" s="212"/>
      <c r="F1" s="212"/>
      <c r="G1" s="212"/>
      <c r="H1" s="212"/>
      <c r="I1" s="212"/>
      <c r="J1" s="212"/>
    </row>
    <row r="2" spans="1:78" ht="27" customHeight="1" x14ac:dyDescent="0.4">
      <c r="A2" s="303" t="s">
        <v>444</v>
      </c>
      <c r="B2" s="303"/>
      <c r="C2" s="303"/>
      <c r="D2" s="303"/>
      <c r="E2" s="303"/>
      <c r="F2" s="303"/>
      <c r="G2" s="303"/>
      <c r="H2" s="303"/>
      <c r="I2" s="303"/>
      <c r="J2" s="303"/>
    </row>
    <row r="3" spans="1:78" ht="45" customHeight="1" x14ac:dyDescent="0.25">
      <c r="A3" s="96" t="s">
        <v>226</v>
      </c>
      <c r="B3" s="97" t="s">
        <v>18</v>
      </c>
      <c r="C3" s="97" t="s">
        <v>227</v>
      </c>
      <c r="D3" s="97" t="s">
        <v>19</v>
      </c>
      <c r="E3" s="96" t="s">
        <v>228</v>
      </c>
      <c r="F3" s="96" t="s">
        <v>20</v>
      </c>
      <c r="G3" s="98" t="s">
        <v>21</v>
      </c>
      <c r="H3" s="97" t="s">
        <v>229</v>
      </c>
      <c r="I3" s="98" t="s">
        <v>94</v>
      </c>
      <c r="J3" s="96" t="s">
        <v>377</v>
      </c>
    </row>
    <row r="4" spans="1:78" s="163" customFormat="1" ht="27.75" customHeight="1" x14ac:dyDescent="0.25">
      <c r="A4" s="88" t="s">
        <v>202</v>
      </c>
      <c r="B4" s="143">
        <f>'Ponderación Características'!C35</f>
        <v>3</v>
      </c>
      <c r="C4" s="160">
        <f>+(B4/$B$8)</f>
        <v>0.23076923076923078</v>
      </c>
      <c r="D4" s="145">
        <f>ROUND(G26,1)</f>
        <v>5</v>
      </c>
      <c r="E4" s="146">
        <f>(C4*D4)</f>
        <v>1.153846153846154</v>
      </c>
      <c r="F4" s="143">
        <v>5</v>
      </c>
      <c r="G4" s="144">
        <f>(D4*100)/F4/100</f>
        <v>1</v>
      </c>
      <c r="H4" s="161" t="str">
        <f>IF(D4&gt;=4.5,"Se cumple plenamente",IF(AND(D4&gt;=4,D4&lt;=4.4),"Se cumple en alto grado",IF(AND(D4&gt;=3.5,D4&lt;=3.9),"Se cumple aceptablemente",IF(AND(D4&gt;=2.6,D4&lt;=3.4),"Se cumple insatisfactoriamente","No cumple"))))</f>
        <v>Se cumple plenamente</v>
      </c>
      <c r="I4" s="162">
        <f>H26</f>
        <v>0</v>
      </c>
      <c r="J4" s="147"/>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row>
    <row r="5" spans="1:78" s="163" customFormat="1" ht="28.5" customHeight="1" x14ac:dyDescent="0.25">
      <c r="A5" s="88" t="s">
        <v>203</v>
      </c>
      <c r="B5" s="143">
        <f>'Ponderación Características'!C36</f>
        <v>3</v>
      </c>
      <c r="C5" s="160">
        <f>+(B5/$B$8)</f>
        <v>0.23076923076923078</v>
      </c>
      <c r="D5" s="145">
        <f>ROUND(G27,1)</f>
        <v>2.7</v>
      </c>
      <c r="E5" s="146">
        <f>(C5*D5)</f>
        <v>0.62307692307692319</v>
      </c>
      <c r="F5" s="143">
        <v>5</v>
      </c>
      <c r="G5" s="144">
        <f>(D5*100)/F5/100</f>
        <v>0.54</v>
      </c>
      <c r="H5" s="161" t="str">
        <f>IF(D5&gt;=4.5,"Se cumple plenamente",IF(AND(D5&gt;=4,D5&lt;=4.4),"Se cumple en alto grado",IF(AND(D5&gt;=3.5,D5&lt;=3.9),"Se cumple aceptablemente",IF(AND(D5&gt;=2.6,D5&lt;=3.4),"Se cumple insatisfactoriamente","No cumple"))))</f>
        <v>Se cumple insatisfactoriamente</v>
      </c>
      <c r="I5" s="162">
        <f>H27</f>
        <v>0</v>
      </c>
      <c r="J5" s="147"/>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row>
    <row r="6" spans="1:78" s="163" customFormat="1" x14ac:dyDescent="0.25">
      <c r="A6" s="88" t="s">
        <v>204</v>
      </c>
      <c r="B6" s="143">
        <f>'Ponderación Características'!C37</f>
        <v>4</v>
      </c>
      <c r="C6" s="160">
        <f>+(B6/$B$8)</f>
        <v>0.30769230769230771</v>
      </c>
      <c r="D6" s="145">
        <f>ROUND(G30,1)</f>
        <v>5</v>
      </c>
      <c r="E6" s="146">
        <f>(C6*D6)</f>
        <v>1.5384615384615385</v>
      </c>
      <c r="F6" s="143">
        <v>5</v>
      </c>
      <c r="G6" s="144">
        <f>(D6*100)/F6/100</f>
        <v>1</v>
      </c>
      <c r="H6" s="161" t="str">
        <f>IF(D6&gt;=4.5,"Se cumple plenamente",IF(AND(D6&gt;=4,D6&lt;=4.4),"Se cumple en alto grado",IF(AND(D6&gt;=3.5,D6&lt;=3.9),"Se cumple aceptablemente",IF(AND(D6&gt;=2.6,D6&lt;=3.4),"Se cumple insatisfactoriamente","No cumple"))))</f>
        <v>Se cumple plenamente</v>
      </c>
      <c r="I6" s="162">
        <f>H30</f>
        <v>0</v>
      </c>
      <c r="J6" s="147"/>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row>
    <row r="7" spans="1:78" s="163" customFormat="1" x14ac:dyDescent="0.25">
      <c r="A7" s="88" t="s">
        <v>205</v>
      </c>
      <c r="B7" s="143">
        <f>'Ponderación Características'!C38</f>
        <v>3</v>
      </c>
      <c r="C7" s="160">
        <f>+(B7/$B$8)</f>
        <v>0.23076923076923078</v>
      </c>
      <c r="D7" s="145">
        <f>ROUND(G31,1)</f>
        <v>4.5</v>
      </c>
      <c r="E7" s="146">
        <f>(C7*D7)</f>
        <v>1.0384615384615385</v>
      </c>
      <c r="F7" s="143">
        <v>5</v>
      </c>
      <c r="G7" s="144">
        <f>(D7*100)/F7/100</f>
        <v>0.9</v>
      </c>
      <c r="H7" s="161" t="str">
        <f>IF(D7&gt;=4.5,"Se cumple plenamente",IF(AND(D7&gt;=4,D7&lt;=4.4),"Se cumple en alto grado",IF(AND(D7&gt;=3.5,D7&lt;=3.9),"Se cumple aceptablemente",IF(AND(D7&gt;=2.6,D7&lt;=3.4),"Se cumple insatisfactoriamente","No cumple"))))</f>
        <v>Se cumple plenamente</v>
      </c>
      <c r="I7" s="162">
        <f>H31</f>
        <v>0</v>
      </c>
      <c r="J7" s="14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row>
    <row r="8" spans="1:78" ht="25.5" x14ac:dyDescent="0.25">
      <c r="A8" s="108" t="s">
        <v>231</v>
      </c>
      <c r="B8" s="148">
        <f>SUM(B4:B7)</f>
        <v>13</v>
      </c>
      <c r="C8" s="149">
        <f>SUM(C4:C7)</f>
        <v>1</v>
      </c>
      <c r="D8" s="111">
        <f>ROUND(AVERAGE(D4:D7),1)</f>
        <v>4.3</v>
      </c>
      <c r="E8" s="146">
        <f>SUM(E4:E7)</f>
        <v>4.3538461538461544</v>
      </c>
      <c r="F8" s="143">
        <v>5</v>
      </c>
      <c r="G8" s="113">
        <f>(D8*100)/F8/100</f>
        <v>0.86</v>
      </c>
      <c r="H8" s="161" t="str">
        <f>IF(D8&gt;=4.5,"Se cumple plenamente",IF(AND(D8&gt;=4,D8&lt;=4.4),"Se cumple en alto grado",IF(AND(D8&gt;=3.5,D8&lt;=3.9),"Se cumple aceptablemente",IF(AND(D8&gt;=2.6,D8&lt;=3.4),"Se cumple insatisfactoriamente","No cumple"))))</f>
        <v>Se cumple en alto grado</v>
      </c>
      <c r="I8" s="147"/>
      <c r="J8" s="147"/>
    </row>
    <row r="9" spans="1:78" x14ac:dyDescent="0.25">
      <c r="A9" s="108" t="s">
        <v>232</v>
      </c>
      <c r="B9" s="109">
        <f>'Ponderación Factores'!B9</f>
        <v>4</v>
      </c>
      <c r="C9" s="114">
        <f>'Ponderación Factores'!C9</f>
        <v>9.5238095238095233E-2</v>
      </c>
      <c r="D9"/>
      <c r="E9"/>
      <c r="F9"/>
      <c r="G9"/>
      <c r="H9"/>
      <c r="I9"/>
      <c r="J9"/>
    </row>
    <row r="13" spans="1:78" x14ac:dyDescent="0.25">
      <c r="A13" s="95" t="s">
        <v>233</v>
      </c>
    </row>
    <row r="15" spans="1:78" ht="27" thickBot="1" x14ac:dyDescent="0.45">
      <c r="A15" s="285" t="s">
        <v>234</v>
      </c>
      <c r="B15" s="285"/>
    </row>
    <row r="16" spans="1:78" ht="15.75" x14ac:dyDescent="0.25">
      <c r="A16" s="151" t="s">
        <v>106</v>
      </c>
      <c r="B16" s="152" t="s">
        <v>107</v>
      </c>
    </row>
    <row r="17" spans="1:9" x14ac:dyDescent="0.25">
      <c r="A17" s="153" t="s">
        <v>108</v>
      </c>
      <c r="B17" s="154" t="s">
        <v>109</v>
      </c>
    </row>
    <row r="18" spans="1:9" x14ac:dyDescent="0.25">
      <c r="A18" s="153" t="s">
        <v>110</v>
      </c>
      <c r="B18" s="154" t="s">
        <v>111</v>
      </c>
      <c r="F18" s="95" t="s">
        <v>378</v>
      </c>
    </row>
    <row r="19" spans="1:9" x14ac:dyDescent="0.25">
      <c r="A19" s="153" t="s">
        <v>235</v>
      </c>
      <c r="B19" s="154" t="s">
        <v>113</v>
      </c>
    </row>
    <row r="20" spans="1:9" x14ac:dyDescent="0.25">
      <c r="A20" s="153" t="s">
        <v>114</v>
      </c>
      <c r="B20" s="154" t="s">
        <v>115</v>
      </c>
    </row>
    <row r="21" spans="1:9" ht="15.75" thickBot="1" x14ac:dyDescent="0.3">
      <c r="A21" s="155" t="s">
        <v>116</v>
      </c>
      <c r="B21" s="156" t="s">
        <v>117</v>
      </c>
    </row>
    <row r="23" spans="1:9" ht="45" customHeight="1" x14ac:dyDescent="0.25">
      <c r="A23" s="277" t="s">
        <v>270</v>
      </c>
      <c r="B23" s="277"/>
    </row>
    <row r="24" spans="1:9" x14ac:dyDescent="0.25">
      <c r="A24" s="278" t="s">
        <v>140</v>
      </c>
      <c r="B24" s="279"/>
      <c r="C24" s="279"/>
      <c r="D24" s="279"/>
      <c r="E24" s="279"/>
      <c r="F24" s="279"/>
      <c r="G24" s="279"/>
      <c r="H24" s="279"/>
    </row>
    <row r="25" spans="1:9" ht="30" x14ac:dyDescent="0.25">
      <c r="A25" s="120" t="s">
        <v>226</v>
      </c>
      <c r="B25" s="120" t="s">
        <v>237</v>
      </c>
      <c r="C25" s="120" t="s">
        <v>238</v>
      </c>
      <c r="D25" s="120" t="s">
        <v>239</v>
      </c>
      <c r="E25" s="120" t="s">
        <v>240</v>
      </c>
      <c r="F25" s="121" t="s">
        <v>241</v>
      </c>
      <c r="G25" s="121" t="s">
        <v>271</v>
      </c>
      <c r="H25" s="121" t="s">
        <v>94</v>
      </c>
    </row>
    <row r="26" spans="1:9" ht="137.25" customHeight="1" x14ac:dyDescent="0.25">
      <c r="A26" s="142" t="s">
        <v>445</v>
      </c>
      <c r="B26" s="142" t="s">
        <v>331</v>
      </c>
      <c r="C26" s="164" t="s">
        <v>449</v>
      </c>
      <c r="D26" s="124">
        <v>5</v>
      </c>
      <c r="E26" s="124"/>
      <c r="F26" s="165">
        <f t="shared" ref="F26:F32" si="0">IF(D26&lt;&gt;"",IF(E26&lt;&gt;"",D26*0.5+E26*0.5,D26),E26)</f>
        <v>5</v>
      </c>
      <c r="G26" s="176">
        <f>ROUND(AVERAGE(F26:F26),1)</f>
        <v>5</v>
      </c>
      <c r="H26" s="178"/>
    </row>
    <row r="27" spans="1:9" ht="123" customHeight="1" x14ac:dyDescent="0.25">
      <c r="A27" s="299" t="s">
        <v>446</v>
      </c>
      <c r="B27" s="142" t="s">
        <v>332</v>
      </c>
      <c r="C27" s="164" t="s">
        <v>450</v>
      </c>
      <c r="D27" s="124">
        <v>3</v>
      </c>
      <c r="E27" s="124"/>
      <c r="F27" s="165">
        <f t="shared" si="0"/>
        <v>3</v>
      </c>
      <c r="G27" s="261">
        <f>ROUND(AVERAGE(F27:F29),1)</f>
        <v>2.7</v>
      </c>
      <c r="H27" s="288"/>
      <c r="I27" s="127"/>
    </row>
    <row r="28" spans="1:9" ht="83.25" customHeight="1" x14ac:dyDescent="0.25">
      <c r="A28" s="299"/>
      <c r="B28" s="142" t="s">
        <v>333</v>
      </c>
      <c r="C28" s="164" t="s">
        <v>451</v>
      </c>
      <c r="D28" s="124">
        <v>3</v>
      </c>
      <c r="E28" s="124"/>
      <c r="F28" s="165">
        <f t="shared" si="0"/>
        <v>3</v>
      </c>
      <c r="G28" s="262"/>
      <c r="H28" s="302"/>
      <c r="I28" s="127"/>
    </row>
    <row r="29" spans="1:9" ht="77.25" customHeight="1" x14ac:dyDescent="0.25">
      <c r="A29" s="299"/>
      <c r="B29" s="142" t="s">
        <v>334</v>
      </c>
      <c r="C29" s="166" t="s">
        <v>452</v>
      </c>
      <c r="D29" s="124">
        <v>2</v>
      </c>
      <c r="E29" s="124"/>
      <c r="F29" s="165">
        <f t="shared" si="0"/>
        <v>2</v>
      </c>
      <c r="G29" s="262"/>
      <c r="H29" s="302"/>
      <c r="I29" s="115"/>
    </row>
    <row r="30" spans="1:9" ht="67.5" customHeight="1" x14ac:dyDescent="0.25">
      <c r="A30" s="142" t="s">
        <v>447</v>
      </c>
      <c r="B30" s="142" t="s">
        <v>336</v>
      </c>
      <c r="C30" s="166" t="s">
        <v>453</v>
      </c>
      <c r="D30" s="124">
        <v>5</v>
      </c>
      <c r="E30" s="124"/>
      <c r="F30" s="165">
        <f t="shared" si="0"/>
        <v>5</v>
      </c>
      <c r="G30" s="132">
        <f>ROUND(AVERAGE(F30:F30),1)</f>
        <v>5</v>
      </c>
      <c r="H30" s="178"/>
      <c r="I30" s="127"/>
    </row>
    <row r="31" spans="1:9" ht="88.5" customHeight="1" x14ac:dyDescent="0.25">
      <c r="A31" s="299" t="s">
        <v>448</v>
      </c>
      <c r="B31" s="142" t="s">
        <v>337</v>
      </c>
      <c r="C31" s="166" t="s">
        <v>454</v>
      </c>
      <c r="D31" s="124">
        <v>5</v>
      </c>
      <c r="E31" s="124"/>
      <c r="F31" s="165">
        <f t="shared" si="0"/>
        <v>5</v>
      </c>
      <c r="G31" s="305">
        <f>ROUND(AVERAGE(F31:F32),1)</f>
        <v>4.5</v>
      </c>
      <c r="H31" s="306"/>
      <c r="I31" s="127"/>
    </row>
    <row r="32" spans="1:9" ht="71.25" customHeight="1" x14ac:dyDescent="0.25">
      <c r="A32" s="299"/>
      <c r="B32" s="142" t="s">
        <v>338</v>
      </c>
      <c r="C32" s="166" t="s">
        <v>455</v>
      </c>
      <c r="D32" s="124">
        <v>4</v>
      </c>
      <c r="E32" s="124"/>
      <c r="F32" s="165">
        <f t="shared" si="0"/>
        <v>4</v>
      </c>
      <c r="G32" s="305"/>
      <c r="H32" s="306"/>
      <c r="I32" s="127"/>
    </row>
  </sheetData>
  <mergeCells count="11">
    <mergeCell ref="A31:A32"/>
    <mergeCell ref="G31:G32"/>
    <mergeCell ref="H31:H32"/>
    <mergeCell ref="A27:A29"/>
    <mergeCell ref="G27:G29"/>
    <mergeCell ref="H27:H29"/>
    <mergeCell ref="A1:J1"/>
    <mergeCell ref="A2:J2"/>
    <mergeCell ref="A15:B15"/>
    <mergeCell ref="A23:B23"/>
    <mergeCell ref="A24:H24"/>
  </mergeCells>
  <phoneticPr fontId="50" type="noConversion"/>
  <dataValidations count="1">
    <dataValidation type="decimal" allowBlank="1" showInputMessage="1" showErrorMessage="1" errorTitle="Dato Incorrecto" error="Por favor digite un valor correcto entre 0,0 - 5,0. Recuerde que cada computador maneja un separador de decimales diferente(intente con punto o coma, preferiblemente utilice el teclado numérico del lado derecho de su PC" sqref="D26:E32" xr:uid="{00000000-0002-0000-0B00-000000000000}">
      <formula1>0</formula1>
      <formula2>5</formula2>
    </dataValidation>
  </dataValidations>
  <pageMargins left="0.7" right="0.7" top="0.75" bottom="0.75" header="0.3" footer="0.3"/>
  <pageSetup paperSize="9" orientation="portrait" horizontalDpi="0" verticalDpi="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27"/>
  <sheetViews>
    <sheetView zoomScale="80" zoomScaleNormal="80" workbookViewId="0">
      <selection activeCell="A2" sqref="A2:J2"/>
    </sheetView>
  </sheetViews>
  <sheetFormatPr baseColWidth="10" defaultColWidth="11.42578125" defaultRowHeight="14.25" x14ac:dyDescent="0.2"/>
  <cols>
    <col min="1" max="1" width="35.140625" style="126" customWidth="1"/>
    <col min="2" max="2" width="19" style="126" customWidth="1"/>
    <col min="3" max="3" width="31.42578125" style="126" customWidth="1"/>
    <col min="4" max="4" width="18.140625" style="126" customWidth="1"/>
    <col min="5" max="5" width="27.28515625" style="126" customWidth="1"/>
    <col min="6" max="6" width="17.140625" style="127" customWidth="1"/>
    <col min="7" max="7" width="18.7109375" style="126" customWidth="1"/>
    <col min="8" max="8" width="29.28515625" style="95" customWidth="1"/>
    <col min="9" max="9" width="18.7109375" style="95" customWidth="1"/>
    <col min="10" max="10" width="24.7109375" style="95" customWidth="1"/>
    <col min="11" max="16384" width="11.42578125" style="95"/>
  </cols>
  <sheetData>
    <row r="1" spans="1:10" ht="128.25" customHeight="1" x14ac:dyDescent="0.2">
      <c r="A1" s="294"/>
      <c r="B1" s="294"/>
      <c r="C1" s="294"/>
      <c r="D1" s="294"/>
      <c r="E1" s="294"/>
      <c r="F1" s="294"/>
      <c r="G1" s="294"/>
      <c r="H1" s="294"/>
      <c r="I1" s="294"/>
      <c r="J1" s="294"/>
    </row>
    <row r="2" spans="1:10" ht="36" customHeight="1" x14ac:dyDescent="0.2">
      <c r="A2" s="307" t="s">
        <v>456</v>
      </c>
      <c r="B2" s="308"/>
      <c r="C2" s="308"/>
      <c r="D2" s="308"/>
      <c r="E2" s="308"/>
      <c r="F2" s="308"/>
      <c r="G2" s="308"/>
      <c r="H2" s="308"/>
      <c r="I2" s="308"/>
      <c r="J2" s="308"/>
    </row>
    <row r="3" spans="1:10" ht="24" x14ac:dyDescent="0.2">
      <c r="A3" s="96" t="s">
        <v>226</v>
      </c>
      <c r="B3" s="97" t="s">
        <v>18</v>
      </c>
      <c r="C3" s="97" t="s">
        <v>227</v>
      </c>
      <c r="D3" s="97" t="s">
        <v>19</v>
      </c>
      <c r="E3" s="96" t="s">
        <v>228</v>
      </c>
      <c r="F3" s="96" t="s">
        <v>20</v>
      </c>
      <c r="G3" s="98" t="s">
        <v>21</v>
      </c>
      <c r="H3" s="97" t="s">
        <v>229</v>
      </c>
      <c r="I3" s="96" t="s">
        <v>94</v>
      </c>
      <c r="J3" s="97" t="s">
        <v>230</v>
      </c>
    </row>
    <row r="4" spans="1:10" ht="45.75" customHeight="1" x14ac:dyDescent="0.2">
      <c r="A4" s="62" t="s">
        <v>206</v>
      </c>
      <c r="B4" s="63">
        <f>'Ponderación Características'!C39</f>
        <v>4</v>
      </c>
      <c r="C4" s="64">
        <f>+(B4/$B$7)</f>
        <v>0.4</v>
      </c>
      <c r="D4" s="179">
        <f>ROUND(G24,1)</f>
        <v>5</v>
      </c>
      <c r="E4" s="180">
        <f>(C4*D4)</f>
        <v>2</v>
      </c>
      <c r="F4" s="63">
        <v>5</v>
      </c>
      <c r="G4" s="66">
        <f>(D4*100)/F4/100</f>
        <v>1</v>
      </c>
      <c r="H4" s="172" t="str">
        <f>IF(D4&gt;=4.5,"Se cumple plenamente",IF(AND(D4&gt;=4,D4&lt;=4.4),"Se cumple en alto grado",IF(AND(D4&gt;=3.5,D4&lt;=3.9),"Se cumple aceptablemente",IF(AND(D4&gt;=2.6,D4&lt;=3.4),"Se cumple insatisfactoriamente","No cumple"))))</f>
        <v>Se cumple plenamente</v>
      </c>
      <c r="I4" s="161">
        <f>H24</f>
        <v>0</v>
      </c>
      <c r="J4" s="181"/>
    </row>
    <row r="5" spans="1:10" ht="33.75" customHeight="1" x14ac:dyDescent="0.2">
      <c r="A5" s="62" t="s">
        <v>207</v>
      </c>
      <c r="B5" s="63">
        <f>'Ponderación Características'!C40</f>
        <v>3</v>
      </c>
      <c r="C5" s="64">
        <f>+(B5/$B$7)</f>
        <v>0.3</v>
      </c>
      <c r="D5" s="179">
        <f>ROUND(G25,1)</f>
        <v>3.5</v>
      </c>
      <c r="E5" s="180">
        <f>(C5*D5)</f>
        <v>1.05</v>
      </c>
      <c r="F5" s="63">
        <v>5</v>
      </c>
      <c r="G5" s="66">
        <f>(D5*100)/F5/100</f>
        <v>0.7</v>
      </c>
      <c r="H5" s="172" t="str">
        <f>IF(D5&gt;=4.5,"Se cumple plenamente",IF(AND(D5&gt;=4,D5&lt;=4.4),"Se cumple en alto grado",IF(AND(D5&gt;=3.5,D5&lt;=3.9),"Se cumple aceptablemente",IF(AND(D5&gt;=2.6,D5&lt;=3.4),"Se cumple insatisfactoriamente","No cumple"))))</f>
        <v>Se cumple aceptablemente</v>
      </c>
      <c r="I5" s="161">
        <f>H25</f>
        <v>0</v>
      </c>
      <c r="J5" s="181"/>
    </row>
    <row r="6" spans="1:10" ht="31.5" customHeight="1" x14ac:dyDescent="0.2">
      <c r="A6" s="62" t="s">
        <v>208</v>
      </c>
      <c r="B6" s="63">
        <f>'Ponderación Características'!C41</f>
        <v>3</v>
      </c>
      <c r="C6" s="64">
        <f>+(B6/$B$7)</f>
        <v>0.3</v>
      </c>
      <c r="D6" s="179">
        <f>ROUND(G27,1)</f>
        <v>2</v>
      </c>
      <c r="E6" s="180">
        <f>(C6*D6)</f>
        <v>0.6</v>
      </c>
      <c r="F6" s="63">
        <v>5</v>
      </c>
      <c r="G6" s="66">
        <f>(D6*100)/F6/100</f>
        <v>0.4</v>
      </c>
      <c r="H6" s="172" t="str">
        <f>IF(D6&gt;=4.5,"Se cumple plenamente",IF(AND(D6&gt;=4,D6&lt;=4.4),"Se cumple en alto grado",IF(AND(D6&gt;=3.5,D6&lt;=3.9),"Se cumple aceptablemente",IF(AND(D6&gt;=2.6,D6&lt;=3.4),"Se cumple insatisfactoriamente","No cumple"))))</f>
        <v>No cumple</v>
      </c>
      <c r="I6" s="161">
        <f>H27</f>
        <v>0</v>
      </c>
      <c r="J6" s="181"/>
    </row>
    <row r="7" spans="1:10" ht="25.5" x14ac:dyDescent="0.2">
      <c r="A7" s="108" t="s">
        <v>231</v>
      </c>
      <c r="B7" s="173">
        <f>SUM(B4:B6)</f>
        <v>10</v>
      </c>
      <c r="C7" s="174">
        <f>SUM(C4:C6)</f>
        <v>1</v>
      </c>
      <c r="D7" s="111">
        <f>AVERAGE(D4:D6)</f>
        <v>3.5</v>
      </c>
      <c r="E7" s="180">
        <f>SUM(E4:E6)</f>
        <v>3.65</v>
      </c>
      <c r="F7" s="63">
        <v>5</v>
      </c>
      <c r="G7" s="113">
        <f>(D7*100)/F7/100</f>
        <v>0.7</v>
      </c>
      <c r="H7" s="172" t="str">
        <f>IF(D7&gt;=4.5,"Se cumple plenamente",IF(AND(D7&gt;=4,D7&lt;=4.4),"Se cumple en alto grado",IF(AND(D7&gt;=3.5,D7&lt;=3.9),"Se cumple aceptablemente",IF(AND(D7&gt;=2.6,D7&lt;=3.4),"Se cumple insatisfactoriamente","No cumple"))))</f>
        <v>Se cumple aceptablemente</v>
      </c>
      <c r="I7" s="105"/>
      <c r="J7" s="181"/>
    </row>
    <row r="8" spans="1:10" ht="15" x14ac:dyDescent="0.25">
      <c r="A8" s="108" t="s">
        <v>232</v>
      </c>
      <c r="B8" s="173">
        <f>'Ponderación Factores'!B10</f>
        <v>3</v>
      </c>
      <c r="C8" s="174">
        <f>'Ponderación Factores'!C10</f>
        <v>7.1428571428571425E-2</v>
      </c>
      <c r="D8"/>
      <c r="E8"/>
      <c r="F8" s="150"/>
      <c r="G8"/>
      <c r="H8"/>
      <c r="I8"/>
      <c r="J8"/>
    </row>
    <row r="9" spans="1:10" ht="15" x14ac:dyDescent="0.25">
      <c r="D9"/>
      <c r="E9"/>
      <c r="F9" s="150"/>
      <c r="G9"/>
      <c r="H9"/>
      <c r="I9"/>
      <c r="J9"/>
    </row>
    <row r="11" spans="1:10" x14ac:dyDescent="0.2">
      <c r="A11" s="95" t="s">
        <v>233</v>
      </c>
      <c r="B11" s="95"/>
      <c r="C11" s="95"/>
      <c r="D11" s="95"/>
      <c r="E11" s="95"/>
      <c r="F11" s="115"/>
      <c r="G11" s="95"/>
    </row>
    <row r="12" spans="1:10" x14ac:dyDescent="0.2">
      <c r="A12" s="95"/>
      <c r="B12" s="95"/>
      <c r="C12" s="95"/>
      <c r="D12" s="95"/>
      <c r="E12" s="95"/>
      <c r="F12" s="115"/>
      <c r="G12" s="95"/>
    </row>
    <row r="13" spans="1:10" ht="27" thickBot="1" x14ac:dyDescent="0.45">
      <c r="A13" s="285" t="s">
        <v>234</v>
      </c>
      <c r="B13" s="285"/>
      <c r="C13" s="95"/>
      <c r="D13" s="95"/>
      <c r="E13" s="95"/>
      <c r="F13" s="115"/>
      <c r="G13" s="95"/>
    </row>
    <row r="14" spans="1:10" ht="15.75" x14ac:dyDescent="0.2">
      <c r="A14" s="151" t="s">
        <v>106</v>
      </c>
      <c r="B14" s="152" t="s">
        <v>107</v>
      </c>
      <c r="C14" s="95"/>
      <c r="D14" s="95"/>
      <c r="E14" s="95"/>
      <c r="F14" s="115"/>
      <c r="G14" s="95"/>
    </row>
    <row r="15" spans="1:10" ht="15" x14ac:dyDescent="0.2">
      <c r="A15" s="153" t="s">
        <v>108</v>
      </c>
      <c r="B15" s="154" t="s">
        <v>109</v>
      </c>
      <c r="C15" s="95"/>
      <c r="D15" s="95"/>
      <c r="E15" s="95"/>
      <c r="F15" s="115"/>
      <c r="G15" s="95"/>
    </row>
    <row r="16" spans="1:10" ht="15" x14ac:dyDescent="0.2">
      <c r="A16" s="153" t="s">
        <v>110</v>
      </c>
      <c r="B16" s="154" t="s">
        <v>111</v>
      </c>
      <c r="C16" s="95"/>
      <c r="D16" s="95"/>
      <c r="E16" s="95"/>
      <c r="F16" s="115"/>
      <c r="G16" s="95"/>
    </row>
    <row r="17" spans="1:9" ht="15" x14ac:dyDescent="0.2">
      <c r="A17" s="153" t="s">
        <v>235</v>
      </c>
      <c r="B17" s="154" t="s">
        <v>113</v>
      </c>
      <c r="C17" s="95"/>
      <c r="D17" s="95"/>
      <c r="E17" s="95"/>
      <c r="F17" s="115"/>
      <c r="G17" s="95"/>
    </row>
    <row r="18" spans="1:9" ht="15" x14ac:dyDescent="0.2">
      <c r="A18" s="153" t="s">
        <v>114</v>
      </c>
      <c r="B18" s="154" t="s">
        <v>115</v>
      </c>
      <c r="C18" s="95"/>
      <c r="D18" s="95"/>
      <c r="E18" s="95"/>
      <c r="F18" s="115"/>
      <c r="G18" s="95"/>
    </row>
    <row r="19" spans="1:9" ht="15.75" thickBot="1" x14ac:dyDescent="0.25">
      <c r="A19" s="155" t="s">
        <v>116</v>
      </c>
      <c r="B19" s="156" t="s">
        <v>117</v>
      </c>
      <c r="C19" s="95"/>
      <c r="D19" s="95"/>
      <c r="E19" s="95"/>
      <c r="F19" s="115"/>
      <c r="G19" s="95"/>
    </row>
    <row r="20" spans="1:9" x14ac:dyDescent="0.2">
      <c r="A20" s="95"/>
      <c r="B20" s="95"/>
      <c r="C20" s="95"/>
      <c r="D20" s="95"/>
      <c r="E20" s="95"/>
      <c r="F20" s="115"/>
      <c r="G20" s="95"/>
    </row>
    <row r="21" spans="1:9" ht="44.25" customHeight="1" x14ac:dyDescent="0.2">
      <c r="A21" s="277" t="s">
        <v>270</v>
      </c>
      <c r="B21" s="277"/>
      <c r="C21" s="95"/>
      <c r="D21" s="95"/>
      <c r="E21" s="95"/>
      <c r="F21" s="115"/>
      <c r="G21" s="95"/>
    </row>
    <row r="22" spans="1:9" ht="15.75" customHeight="1" x14ac:dyDescent="0.25">
      <c r="A22" s="286" t="s">
        <v>140</v>
      </c>
      <c r="B22" s="287"/>
      <c r="C22" s="287"/>
      <c r="D22" s="287"/>
      <c r="E22" s="287"/>
      <c r="F22" s="287"/>
      <c r="G22" s="287"/>
      <c r="H22" s="287"/>
    </row>
    <row r="23" spans="1:9" s="116" customFormat="1" ht="30" x14ac:dyDescent="0.25">
      <c r="A23" s="120" t="s">
        <v>226</v>
      </c>
      <c r="B23" s="120" t="s">
        <v>237</v>
      </c>
      <c r="C23" s="120" t="s">
        <v>238</v>
      </c>
      <c r="D23" s="120" t="s">
        <v>239</v>
      </c>
      <c r="E23" s="120" t="s">
        <v>240</v>
      </c>
      <c r="F23" s="121" t="s">
        <v>241</v>
      </c>
      <c r="G23" s="121" t="s">
        <v>271</v>
      </c>
      <c r="H23" s="121" t="s">
        <v>94</v>
      </c>
    </row>
    <row r="24" spans="1:9" ht="177" customHeight="1" x14ac:dyDescent="0.2">
      <c r="A24" s="88" t="s">
        <v>457</v>
      </c>
      <c r="B24" s="88" t="s">
        <v>339</v>
      </c>
      <c r="C24" s="88" t="s">
        <v>460</v>
      </c>
      <c r="D24" s="124">
        <v>5</v>
      </c>
      <c r="E24" s="124"/>
      <c r="F24" s="165">
        <f>IF(D24&lt;&gt;"",IF(E24&lt;&gt;"",D24*0.5+E24*0.5,D24),E24)</f>
        <v>5</v>
      </c>
      <c r="G24" s="176">
        <f>ROUND(AVERAGE(F24:F24),1)</f>
        <v>5</v>
      </c>
      <c r="H24" s="141"/>
      <c r="I24" s="182"/>
    </row>
    <row r="25" spans="1:9" ht="116.25" customHeight="1" x14ac:dyDescent="0.2">
      <c r="A25" s="270" t="s">
        <v>458</v>
      </c>
      <c r="B25" s="88" t="s">
        <v>341</v>
      </c>
      <c r="C25" s="88" t="s">
        <v>461</v>
      </c>
      <c r="D25" s="124">
        <v>4</v>
      </c>
      <c r="E25" s="124"/>
      <c r="F25" s="165">
        <f>IF(D25&lt;&gt;"",IF(E25&lt;&gt;"",D25*0.5+E25*0.5,D25),E25)</f>
        <v>4</v>
      </c>
      <c r="G25" s="261">
        <f>ROUND(AVERAGE(F25:F26),1)</f>
        <v>3.5</v>
      </c>
      <c r="H25" s="271"/>
      <c r="I25" s="126"/>
    </row>
    <row r="26" spans="1:9" ht="168" customHeight="1" x14ac:dyDescent="0.2">
      <c r="A26" s="270"/>
      <c r="B26" s="88" t="s">
        <v>342</v>
      </c>
      <c r="C26" s="175" t="s">
        <v>462</v>
      </c>
      <c r="D26" s="124">
        <v>3</v>
      </c>
      <c r="E26" s="124"/>
      <c r="F26" s="165">
        <f>IF(D26&lt;&gt;"",IF(E26&lt;&gt;"",D26*0.5+E26*0.5,D26),E26)</f>
        <v>3</v>
      </c>
      <c r="G26" s="262"/>
      <c r="H26" s="272"/>
      <c r="I26" s="126"/>
    </row>
    <row r="27" spans="1:9" ht="125.25" customHeight="1" x14ac:dyDescent="0.2">
      <c r="A27" s="88" t="s">
        <v>459</v>
      </c>
      <c r="B27" s="88" t="s">
        <v>343</v>
      </c>
      <c r="C27" s="88" t="s">
        <v>463</v>
      </c>
      <c r="D27" s="124">
        <v>2</v>
      </c>
      <c r="E27" s="124"/>
      <c r="F27" s="165">
        <f>IF(D27&lt;&gt;"",IF(E27&lt;&gt;"",D27*0.5+E27*0.5,D27),E27)</f>
        <v>2</v>
      </c>
      <c r="G27" s="183">
        <f>ROUND(AVERAGE(F27:F27),1)</f>
        <v>2</v>
      </c>
      <c r="H27" s="177"/>
      <c r="I27" s="126"/>
    </row>
  </sheetData>
  <mergeCells count="8">
    <mergeCell ref="A25:A26"/>
    <mergeCell ref="G25:G26"/>
    <mergeCell ref="H25:H26"/>
    <mergeCell ref="A1:J1"/>
    <mergeCell ref="A2:J2"/>
    <mergeCell ref="A13:B13"/>
    <mergeCell ref="A21:B21"/>
    <mergeCell ref="A22:H22"/>
  </mergeCells>
  <phoneticPr fontId="50" type="noConversion"/>
  <dataValidations count="1">
    <dataValidation type="decimal" allowBlank="1" showInputMessage="1" showErrorMessage="1" errorTitle="Dato Incorrecto" error="Por favor digite un valor correcto entre 0,0 - 5,0. Recuerde que cada computador maneja un separador de decimales diferente(intente con punto o coma, preferiblemente utilice el teclado numérico del lado derecho de su PC" sqref="D24:E27" xr:uid="{00000000-0002-0000-0C00-000000000000}">
      <formula1>0</formula1>
      <formula2>5</formula2>
    </dataValidation>
  </dataValidations>
  <pageMargins left="0.70866141732283472" right="0.70866141732283472" top="0.74803149606299213" bottom="0.74803149606299213" header="0.31496062992125984" footer="0.31496062992125984"/>
  <pageSetup paperSize="9" scale="80"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26"/>
  <sheetViews>
    <sheetView zoomScale="80" zoomScaleNormal="80" workbookViewId="0">
      <selection activeCell="A2" sqref="A2:J2"/>
    </sheetView>
  </sheetViews>
  <sheetFormatPr baseColWidth="10" defaultColWidth="11.42578125" defaultRowHeight="14.25" x14ac:dyDescent="0.2"/>
  <cols>
    <col min="1" max="1" width="35.140625" style="126" customWidth="1"/>
    <col min="2" max="2" width="19" style="126" customWidth="1"/>
    <col min="3" max="3" width="31.42578125" style="126" customWidth="1"/>
    <col min="4" max="4" width="18.140625" style="126" customWidth="1"/>
    <col min="5" max="5" width="27.28515625" style="126" customWidth="1"/>
    <col min="6" max="6" width="17.140625" style="127" customWidth="1"/>
    <col min="7" max="7" width="18.7109375" style="126" customWidth="1"/>
    <col min="8" max="8" width="29.28515625" style="95" customWidth="1"/>
    <col min="9" max="9" width="18.7109375" style="95" customWidth="1"/>
    <col min="10" max="10" width="24.7109375" style="95" customWidth="1"/>
    <col min="11" max="16384" width="11.42578125" style="95"/>
  </cols>
  <sheetData>
    <row r="1" spans="1:10" ht="128.25" customHeight="1" x14ac:dyDescent="0.2">
      <c r="A1" s="294"/>
      <c r="B1" s="294"/>
      <c r="C1" s="294"/>
      <c r="D1" s="294"/>
      <c r="E1" s="294"/>
      <c r="F1" s="294"/>
      <c r="G1" s="294"/>
      <c r="H1" s="294"/>
      <c r="I1" s="294"/>
      <c r="J1" s="294"/>
    </row>
    <row r="2" spans="1:10" ht="36" customHeight="1" x14ac:dyDescent="0.2">
      <c r="A2" s="312" t="s">
        <v>464</v>
      </c>
      <c r="B2" s="313"/>
      <c r="C2" s="313"/>
      <c r="D2" s="313"/>
      <c r="E2" s="313"/>
      <c r="F2" s="313"/>
      <c r="G2" s="313"/>
      <c r="H2" s="313"/>
      <c r="I2" s="313"/>
      <c r="J2" s="313"/>
    </row>
    <row r="3" spans="1:10" ht="24" x14ac:dyDescent="0.2">
      <c r="A3" s="96" t="s">
        <v>226</v>
      </c>
      <c r="B3" s="97" t="s">
        <v>18</v>
      </c>
      <c r="C3" s="97" t="s">
        <v>227</v>
      </c>
      <c r="D3" s="97" t="s">
        <v>19</v>
      </c>
      <c r="E3" s="96" t="s">
        <v>228</v>
      </c>
      <c r="F3" s="96" t="s">
        <v>20</v>
      </c>
      <c r="G3" s="98" t="s">
        <v>21</v>
      </c>
      <c r="H3" s="97" t="s">
        <v>229</v>
      </c>
      <c r="I3" s="96" t="s">
        <v>94</v>
      </c>
      <c r="J3" s="97" t="s">
        <v>230</v>
      </c>
    </row>
    <row r="4" spans="1:10" ht="45.75" customHeight="1" x14ac:dyDescent="0.2">
      <c r="A4" s="62" t="s">
        <v>210</v>
      </c>
      <c r="B4" s="63">
        <f>'Ponderación Características'!C42</f>
        <v>4</v>
      </c>
      <c r="C4" s="64">
        <f>+(B4/$B$6)</f>
        <v>0.5</v>
      </c>
      <c r="D4" s="179">
        <f>ROUND(G23,1)</f>
        <v>4</v>
      </c>
      <c r="E4" s="180">
        <f>(C4*D4)</f>
        <v>2</v>
      </c>
      <c r="F4" s="63">
        <v>5</v>
      </c>
      <c r="G4" s="66">
        <f>(D4*100)/F4/100</f>
        <v>0.8</v>
      </c>
      <c r="H4" s="172" t="str">
        <f>IF(D4&gt;=4.5,"Se cumple plenamente",IF(AND(D4&gt;=4,D4&lt;=4.4),"Se cumple en alto grado",IF(AND(D4&gt;=3.5,D4&lt;=3.9),"Se cumple aceptablemente",IF(AND(D4&gt;=2.6,D4&lt;=3.4),"Se cumple insatisfactoriamente","No cumple"))))</f>
        <v>Se cumple en alto grado</v>
      </c>
      <c r="I4" s="161">
        <f>H23</f>
        <v>0</v>
      </c>
      <c r="J4" s="181"/>
    </row>
    <row r="5" spans="1:10" ht="45" customHeight="1" x14ac:dyDescent="0.2">
      <c r="A5" s="62" t="s">
        <v>173</v>
      </c>
      <c r="B5" s="63">
        <f>'Ponderación Características'!C43</f>
        <v>4</v>
      </c>
      <c r="C5" s="64">
        <f>+(B5/$B$6)</f>
        <v>0.5</v>
      </c>
      <c r="D5" s="179">
        <f>ROUND(G25,1)</f>
        <v>3.5</v>
      </c>
      <c r="E5" s="180">
        <f>(C5*D5)</f>
        <v>1.75</v>
      </c>
      <c r="F5" s="63">
        <v>5</v>
      </c>
      <c r="G5" s="66">
        <f>(D5*100)/F5/100</f>
        <v>0.7</v>
      </c>
      <c r="H5" s="172" t="str">
        <f>IF(D5&gt;=4.5,"Se cumple plenamente",IF(AND(D5&gt;=4,D5&lt;=4.4),"Se cumple en alto grado",IF(AND(D5&gt;=3.5,D5&lt;=3.9),"Se cumple aceptablemente",IF(AND(D5&gt;=2.6,D5&lt;=3.4),"Se cumple insatisfactoriamente","No cumple"))))</f>
        <v>Se cumple aceptablemente</v>
      </c>
      <c r="I5" s="161">
        <f>H25</f>
        <v>0</v>
      </c>
      <c r="J5" s="181"/>
    </row>
    <row r="6" spans="1:10" ht="25.5" x14ac:dyDescent="0.2">
      <c r="A6" s="108" t="s">
        <v>231</v>
      </c>
      <c r="B6" s="173">
        <f>SUM(B4:B5)</f>
        <v>8</v>
      </c>
      <c r="C6" s="174">
        <f>SUM(C4:C5)</f>
        <v>1</v>
      </c>
      <c r="D6" s="111">
        <f>AVERAGE(D4:D5)</f>
        <v>3.75</v>
      </c>
      <c r="E6" s="180">
        <f>SUM(E4:E5)</f>
        <v>3.75</v>
      </c>
      <c r="F6" s="63">
        <v>5</v>
      </c>
      <c r="G6" s="113">
        <f>(D6*100)/F6/100</f>
        <v>0.75</v>
      </c>
      <c r="H6" s="172" t="str">
        <f>IF(D6&gt;=4.5,"Se cumple plenamente",IF(AND(D6&gt;=4,D6&lt;=4.4),"Se cumple en alto grado",IF(AND(D6&gt;=3.5,D6&lt;=3.9),"Se cumple aceptablemente",IF(AND(D6&gt;=2.6,D6&lt;=3.4),"Se cumple insatisfactoriamente","No cumple"))))</f>
        <v>Se cumple aceptablemente</v>
      </c>
      <c r="I6" s="105"/>
      <c r="J6" s="181"/>
    </row>
    <row r="7" spans="1:10" ht="15" x14ac:dyDescent="0.25">
      <c r="A7" s="108" t="s">
        <v>232</v>
      </c>
      <c r="B7" s="173">
        <f>'Ponderación Factores'!B11</f>
        <v>5</v>
      </c>
      <c r="C7" s="174">
        <f>'Ponderación Factores'!C11</f>
        <v>0.11904761904761904</v>
      </c>
      <c r="D7"/>
      <c r="E7"/>
      <c r="F7" s="150"/>
      <c r="G7"/>
      <c r="H7"/>
      <c r="I7"/>
      <c r="J7"/>
    </row>
    <row r="8" spans="1:10" ht="15" x14ac:dyDescent="0.25">
      <c r="D8"/>
      <c r="E8"/>
      <c r="F8" s="150"/>
      <c r="G8"/>
      <c r="H8"/>
      <c r="I8"/>
      <c r="J8"/>
    </row>
    <row r="10" spans="1:10" x14ac:dyDescent="0.2">
      <c r="A10" s="95" t="s">
        <v>233</v>
      </c>
      <c r="B10" s="95"/>
      <c r="C10" s="95"/>
      <c r="D10" s="95"/>
      <c r="E10" s="95"/>
      <c r="F10" s="115"/>
      <c r="G10" s="95"/>
    </row>
    <row r="11" spans="1:10" x14ac:dyDescent="0.2">
      <c r="A11" s="95"/>
      <c r="B11" s="95"/>
      <c r="C11" s="95"/>
      <c r="D11" s="95"/>
      <c r="E11" s="95"/>
      <c r="F11" s="115"/>
      <c r="G11" s="95"/>
    </row>
    <row r="12" spans="1:10" ht="27" thickBot="1" x14ac:dyDescent="0.45">
      <c r="A12" s="285" t="s">
        <v>234</v>
      </c>
      <c r="B12" s="285"/>
      <c r="C12" s="95"/>
      <c r="D12" s="95"/>
      <c r="E12" s="95"/>
      <c r="F12" s="115"/>
      <c r="G12" s="95"/>
    </row>
    <row r="13" spans="1:10" ht="15.75" x14ac:dyDescent="0.2">
      <c r="A13" s="151" t="s">
        <v>106</v>
      </c>
      <c r="B13" s="152" t="s">
        <v>107</v>
      </c>
      <c r="C13" s="95"/>
      <c r="D13" s="95"/>
      <c r="E13" s="95"/>
      <c r="F13" s="115"/>
      <c r="G13" s="95"/>
    </row>
    <row r="14" spans="1:10" ht="15" x14ac:dyDescent="0.2">
      <c r="A14" s="153" t="s">
        <v>108</v>
      </c>
      <c r="B14" s="154" t="s">
        <v>109</v>
      </c>
      <c r="C14" s="95"/>
      <c r="D14" s="95"/>
      <c r="E14" s="95"/>
      <c r="F14" s="115"/>
      <c r="G14" s="95"/>
    </row>
    <row r="15" spans="1:10" ht="15" x14ac:dyDescent="0.2">
      <c r="A15" s="153" t="s">
        <v>110</v>
      </c>
      <c r="B15" s="154" t="s">
        <v>111</v>
      </c>
      <c r="C15" s="95"/>
      <c r="D15" s="95"/>
      <c r="E15" s="95"/>
      <c r="F15" s="115"/>
      <c r="G15" s="95"/>
    </row>
    <row r="16" spans="1:10" ht="15" x14ac:dyDescent="0.2">
      <c r="A16" s="153" t="s">
        <v>235</v>
      </c>
      <c r="B16" s="154" t="s">
        <v>113</v>
      </c>
      <c r="C16" s="95"/>
      <c r="D16" s="95"/>
      <c r="E16" s="95"/>
      <c r="F16" s="115"/>
      <c r="G16" s="95"/>
    </row>
    <row r="17" spans="1:9" ht="15" x14ac:dyDescent="0.2">
      <c r="A17" s="153" t="s">
        <v>114</v>
      </c>
      <c r="B17" s="154" t="s">
        <v>115</v>
      </c>
      <c r="C17" s="95"/>
      <c r="D17" s="95"/>
      <c r="E17" s="95"/>
      <c r="F17" s="115"/>
      <c r="G17" s="95"/>
    </row>
    <row r="18" spans="1:9" ht="15.75" thickBot="1" x14ac:dyDescent="0.25">
      <c r="A18" s="155" t="s">
        <v>116</v>
      </c>
      <c r="B18" s="156" t="s">
        <v>117</v>
      </c>
      <c r="C18" s="95"/>
      <c r="D18" s="95"/>
      <c r="E18" s="95"/>
      <c r="F18" s="115"/>
      <c r="G18" s="95"/>
    </row>
    <row r="19" spans="1:9" x14ac:dyDescent="0.2">
      <c r="A19" s="95"/>
      <c r="B19" s="95"/>
      <c r="C19" s="95"/>
      <c r="D19" s="95"/>
      <c r="E19" s="95"/>
      <c r="F19" s="115"/>
      <c r="G19" s="95"/>
    </row>
    <row r="20" spans="1:9" ht="44.25" customHeight="1" x14ac:dyDescent="0.2">
      <c r="A20" s="277" t="s">
        <v>270</v>
      </c>
      <c r="B20" s="277"/>
      <c r="C20" s="95"/>
      <c r="D20" s="95"/>
      <c r="E20" s="95"/>
      <c r="F20" s="115"/>
      <c r="G20" s="95"/>
    </row>
    <row r="21" spans="1:9" ht="15.75" customHeight="1" x14ac:dyDescent="0.25">
      <c r="A21" s="286" t="s">
        <v>140</v>
      </c>
      <c r="B21" s="287"/>
      <c r="C21" s="287"/>
      <c r="D21" s="287"/>
      <c r="E21" s="287"/>
      <c r="F21" s="287"/>
      <c r="G21" s="287"/>
      <c r="H21" s="287"/>
    </row>
    <row r="22" spans="1:9" s="116" customFormat="1" ht="30" x14ac:dyDescent="0.25">
      <c r="A22" s="120" t="s">
        <v>226</v>
      </c>
      <c r="B22" s="120" t="s">
        <v>237</v>
      </c>
      <c r="C22" s="120" t="s">
        <v>238</v>
      </c>
      <c r="D22" s="120" t="s">
        <v>239</v>
      </c>
      <c r="E22" s="120" t="s">
        <v>240</v>
      </c>
      <c r="F22" s="121" t="s">
        <v>241</v>
      </c>
      <c r="G22" s="121" t="s">
        <v>271</v>
      </c>
      <c r="H22" s="121" t="s">
        <v>94</v>
      </c>
    </row>
    <row r="23" spans="1:9" ht="96" customHeight="1" x14ac:dyDescent="0.2">
      <c r="A23" s="309" t="s">
        <v>465</v>
      </c>
      <c r="B23" s="88" t="s">
        <v>345</v>
      </c>
      <c r="C23" s="88" t="s">
        <v>467</v>
      </c>
      <c r="D23" s="124">
        <v>4</v>
      </c>
      <c r="E23" s="124"/>
      <c r="F23" s="165">
        <f>IF(D23&lt;&gt;"",IF(E23&lt;&gt;"",D23*0.5+E23*0.5,D23),E23)</f>
        <v>4</v>
      </c>
      <c r="G23" s="300">
        <f>ROUND(AVERAGE(F23:F24),1)</f>
        <v>4</v>
      </c>
      <c r="H23" s="141"/>
      <c r="I23" s="182"/>
    </row>
    <row r="24" spans="1:9" ht="138.75" customHeight="1" x14ac:dyDescent="0.2">
      <c r="A24" s="310"/>
      <c r="B24" s="88" t="s">
        <v>346</v>
      </c>
      <c r="C24" s="88" t="s">
        <v>468</v>
      </c>
      <c r="D24" s="124">
        <v>4</v>
      </c>
      <c r="E24" s="124"/>
      <c r="F24" s="165">
        <f>IF(D24&lt;&gt;"",IF(E24&lt;&gt;"",D24*0.5+E24*0.5,D24),E24)</f>
        <v>4</v>
      </c>
      <c r="G24" s="311"/>
      <c r="H24" s="141"/>
      <c r="I24" s="182"/>
    </row>
    <row r="25" spans="1:9" ht="141" customHeight="1" x14ac:dyDescent="0.2">
      <c r="A25" s="270" t="s">
        <v>466</v>
      </c>
      <c r="B25" s="88" t="s">
        <v>347</v>
      </c>
      <c r="C25" s="88" t="s">
        <v>469</v>
      </c>
      <c r="D25" s="124">
        <v>4</v>
      </c>
      <c r="E25" s="124"/>
      <c r="F25" s="165">
        <f>IF(D25&lt;&gt;"",IF(E25&lt;&gt;"",D25*0.5+E25*0.5,D25),E25)</f>
        <v>4</v>
      </c>
      <c r="G25" s="292">
        <f>ROUND(AVERAGE(F25:F26),1)</f>
        <v>3.5</v>
      </c>
      <c r="H25" s="304"/>
      <c r="I25" s="126"/>
    </row>
    <row r="26" spans="1:9" ht="176.25" customHeight="1" x14ac:dyDescent="0.2">
      <c r="A26" s="270"/>
      <c r="B26" s="88" t="s">
        <v>348</v>
      </c>
      <c r="C26" s="175" t="s">
        <v>470</v>
      </c>
      <c r="D26" s="124">
        <v>3</v>
      </c>
      <c r="E26" s="124"/>
      <c r="F26" s="165">
        <f>IF(D26&lt;&gt;"",IF(E26&lt;&gt;"",D26*0.5+E26*0.5,D26),E26)</f>
        <v>3</v>
      </c>
      <c r="G26" s="292"/>
      <c r="H26" s="304"/>
      <c r="I26" s="126"/>
    </row>
  </sheetData>
  <mergeCells count="10">
    <mergeCell ref="A1:J1"/>
    <mergeCell ref="A2:J2"/>
    <mergeCell ref="A12:B12"/>
    <mergeCell ref="A20:B20"/>
    <mergeCell ref="A21:H21"/>
    <mergeCell ref="A25:A26"/>
    <mergeCell ref="G25:G26"/>
    <mergeCell ref="H25:H26"/>
    <mergeCell ref="A23:A24"/>
    <mergeCell ref="G23:G24"/>
  </mergeCells>
  <phoneticPr fontId="50" type="noConversion"/>
  <dataValidations count="1">
    <dataValidation type="decimal" allowBlank="1" showInputMessage="1" showErrorMessage="1" errorTitle="Dato Incorrecto" error="Por favor digite un valor correcto entre 0,0 - 5,0. Recuerde que cada computador maneja un separador de decimales diferente(intente con punto o coma, preferiblemente utilice el teclado numérico del lado derecho de su PC" sqref="D23:E26" xr:uid="{00000000-0002-0000-0D00-000000000000}">
      <formula1>0</formula1>
      <formula2>5</formula2>
    </dataValidation>
  </dataValidations>
  <pageMargins left="0.70866141732283472" right="0.70866141732283472" top="0.74803149606299213" bottom="0.74803149606299213" header="0.31496062992125984" footer="0.31496062992125984"/>
  <pageSetup paperSize="9" scale="80"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26"/>
  <sheetViews>
    <sheetView zoomScale="80" zoomScaleNormal="80" workbookViewId="0">
      <selection activeCell="E14" sqref="E14"/>
    </sheetView>
  </sheetViews>
  <sheetFormatPr baseColWidth="10" defaultColWidth="11.42578125" defaultRowHeight="14.25" x14ac:dyDescent="0.2"/>
  <cols>
    <col min="1" max="1" width="35.140625" style="126" customWidth="1"/>
    <col min="2" max="2" width="19" style="126" customWidth="1"/>
    <col min="3" max="3" width="31.42578125" style="126" customWidth="1"/>
    <col min="4" max="4" width="18.140625" style="126" customWidth="1"/>
    <col min="5" max="5" width="27.28515625" style="126" customWidth="1"/>
    <col min="6" max="6" width="17.140625" style="127" customWidth="1"/>
    <col min="7" max="7" width="18.7109375" style="126" customWidth="1"/>
    <col min="8" max="8" width="29.28515625" style="95" customWidth="1"/>
    <col min="9" max="9" width="18.7109375" style="95" customWidth="1"/>
    <col min="10" max="10" width="24.7109375" style="95" customWidth="1"/>
    <col min="11" max="16384" width="11.42578125" style="95"/>
  </cols>
  <sheetData>
    <row r="1" spans="1:10" ht="128.25" customHeight="1" x14ac:dyDescent="0.2">
      <c r="A1" s="294"/>
      <c r="B1" s="294"/>
      <c r="C1" s="294"/>
      <c r="D1" s="294"/>
      <c r="E1" s="294"/>
      <c r="F1" s="294"/>
      <c r="G1" s="294"/>
      <c r="H1" s="294"/>
      <c r="I1" s="294"/>
      <c r="J1" s="294"/>
    </row>
    <row r="2" spans="1:10" ht="36" customHeight="1" x14ac:dyDescent="0.2">
      <c r="A2" s="312" t="s">
        <v>471</v>
      </c>
      <c r="B2" s="313"/>
      <c r="C2" s="313"/>
      <c r="D2" s="313"/>
      <c r="E2" s="313"/>
      <c r="F2" s="313"/>
      <c r="G2" s="313"/>
      <c r="H2" s="313"/>
      <c r="I2" s="313"/>
      <c r="J2" s="313"/>
    </row>
    <row r="3" spans="1:10" ht="24" x14ac:dyDescent="0.2">
      <c r="A3" s="96" t="s">
        <v>226</v>
      </c>
      <c r="B3" s="97" t="s">
        <v>18</v>
      </c>
      <c r="C3" s="97" t="s">
        <v>227</v>
      </c>
      <c r="D3" s="97" t="s">
        <v>19</v>
      </c>
      <c r="E3" s="96" t="s">
        <v>228</v>
      </c>
      <c r="F3" s="96" t="s">
        <v>20</v>
      </c>
      <c r="G3" s="98" t="s">
        <v>21</v>
      </c>
      <c r="H3" s="97" t="s">
        <v>229</v>
      </c>
      <c r="I3" s="96" t="s">
        <v>94</v>
      </c>
      <c r="J3" s="97" t="s">
        <v>230</v>
      </c>
    </row>
    <row r="4" spans="1:10" x14ac:dyDescent="0.2">
      <c r="A4" s="88" t="s">
        <v>211</v>
      </c>
      <c r="B4" s="63">
        <f>'Ponderación Características'!C44</f>
        <v>3</v>
      </c>
      <c r="C4" s="64">
        <f>+(B4/$B$6)</f>
        <v>0.6</v>
      </c>
      <c r="D4" s="179">
        <f>ROUND(G23,1)</f>
        <v>3.5</v>
      </c>
      <c r="E4" s="180">
        <f>(C4*D4)</f>
        <v>2.1</v>
      </c>
      <c r="F4" s="63">
        <v>5</v>
      </c>
      <c r="G4" s="66">
        <f>(D4*100)/F4/100</f>
        <v>0.7</v>
      </c>
      <c r="H4" s="172" t="str">
        <f>IF(D4&gt;=4.5,"Se cumple plenamente",IF(AND(D4&gt;=4,D4&lt;=4.4),"Se cumple en alto grado",IF(AND(D4&gt;=3.5,D4&lt;=3.9),"Se cumple aceptablemente",IF(AND(D4&gt;=2.6,D4&lt;=3.4),"Se cumple insatisfactoriamente","No cumple"))))</f>
        <v>Se cumple aceptablemente</v>
      </c>
      <c r="I4" s="161">
        <f>H23</f>
        <v>0</v>
      </c>
      <c r="J4" s="181"/>
    </row>
    <row r="5" spans="1:10" x14ac:dyDescent="0.2">
      <c r="A5" s="88" t="s">
        <v>212</v>
      </c>
      <c r="B5" s="63">
        <f>'Ponderación Características'!C45</f>
        <v>2</v>
      </c>
      <c r="C5" s="64">
        <f>+(B5/$B$6)</f>
        <v>0.4</v>
      </c>
      <c r="D5" s="179">
        <f>ROUND(G25,1)</f>
        <v>3.5</v>
      </c>
      <c r="E5" s="180">
        <f>(C5*D5)</f>
        <v>1.4000000000000001</v>
      </c>
      <c r="F5" s="63">
        <v>5</v>
      </c>
      <c r="G5" s="66">
        <f>(D5*100)/F5/100</f>
        <v>0.7</v>
      </c>
      <c r="H5" s="172" t="str">
        <f>IF(D5&gt;=4.5,"Se cumple plenamente",IF(AND(D5&gt;=4,D5&lt;=4.4),"Se cumple en alto grado",IF(AND(D5&gt;=3.5,D5&lt;=3.9),"Se cumple aceptablemente",IF(AND(D5&gt;=2.6,D5&lt;=3.4),"Se cumple insatisfactoriamente","No cumple"))))</f>
        <v>Se cumple aceptablemente</v>
      </c>
      <c r="I5" s="161">
        <f>H25</f>
        <v>0</v>
      </c>
      <c r="J5" s="181"/>
    </row>
    <row r="6" spans="1:10" ht="25.5" x14ac:dyDescent="0.2">
      <c r="A6" s="108" t="s">
        <v>231</v>
      </c>
      <c r="B6" s="173">
        <f>SUM(B4:B5)</f>
        <v>5</v>
      </c>
      <c r="C6" s="174">
        <f>SUM(C4:C5)</f>
        <v>1</v>
      </c>
      <c r="D6" s="111">
        <f>AVERAGE(D4:D5)</f>
        <v>3.5</v>
      </c>
      <c r="E6" s="180">
        <f>SUM(E4:E5)</f>
        <v>3.5</v>
      </c>
      <c r="F6" s="63">
        <v>5</v>
      </c>
      <c r="G6" s="113">
        <f>(D6*100)/F6/100</f>
        <v>0.7</v>
      </c>
      <c r="H6" s="172" t="str">
        <f>IF(D6&gt;=4.5,"Se cumple plenamente",IF(AND(D6&gt;=4,D6&lt;=4.4),"Se cumple en alto grado",IF(AND(D6&gt;=3.5,D6&lt;=3.9),"Se cumple aceptablemente",IF(AND(D6&gt;=2.6,D6&lt;=3.4),"Se cumple insatisfactoriamente","No cumple"))))</f>
        <v>Se cumple aceptablemente</v>
      </c>
      <c r="I6" s="105"/>
      <c r="J6" s="181"/>
    </row>
    <row r="7" spans="1:10" ht="15" x14ac:dyDescent="0.25">
      <c r="A7" s="108" t="s">
        <v>232</v>
      </c>
      <c r="B7" s="173">
        <f>'Ponderación Factores'!B12</f>
        <v>1</v>
      </c>
      <c r="C7" s="174">
        <f>'Ponderación Factores'!C12</f>
        <v>2.3809523809523808E-2</v>
      </c>
      <c r="D7"/>
      <c r="E7"/>
      <c r="F7" s="150"/>
      <c r="G7"/>
      <c r="H7"/>
      <c r="I7"/>
      <c r="J7"/>
    </row>
    <row r="8" spans="1:10" ht="15" x14ac:dyDescent="0.25">
      <c r="D8"/>
      <c r="E8"/>
      <c r="F8" s="150"/>
      <c r="G8"/>
      <c r="H8"/>
      <c r="I8"/>
      <c r="J8"/>
    </row>
    <row r="10" spans="1:10" x14ac:dyDescent="0.2">
      <c r="A10" s="95" t="s">
        <v>233</v>
      </c>
      <c r="B10" s="95"/>
      <c r="C10" s="95"/>
      <c r="D10" s="95"/>
      <c r="E10" s="95"/>
      <c r="F10" s="115"/>
      <c r="G10" s="95"/>
    </row>
    <row r="11" spans="1:10" x14ac:dyDescent="0.2">
      <c r="A11" s="95"/>
      <c r="B11" s="95"/>
      <c r="C11" s="95"/>
      <c r="D11" s="95"/>
      <c r="E11" s="95"/>
      <c r="F11" s="115"/>
      <c r="G11" s="95"/>
    </row>
    <row r="12" spans="1:10" ht="27" thickBot="1" x14ac:dyDescent="0.45">
      <c r="A12" s="285" t="s">
        <v>234</v>
      </c>
      <c r="B12" s="285"/>
      <c r="C12" s="95"/>
      <c r="D12" s="95"/>
      <c r="E12" s="95"/>
      <c r="F12" s="115"/>
      <c r="G12" s="95"/>
    </row>
    <row r="13" spans="1:10" ht="15.75" x14ac:dyDescent="0.2">
      <c r="A13" s="151" t="s">
        <v>106</v>
      </c>
      <c r="B13" s="152" t="s">
        <v>107</v>
      </c>
      <c r="C13" s="95"/>
      <c r="D13" s="95"/>
      <c r="E13" s="95"/>
      <c r="F13" s="115"/>
      <c r="G13" s="95"/>
    </row>
    <row r="14" spans="1:10" ht="15" x14ac:dyDescent="0.2">
      <c r="A14" s="153" t="s">
        <v>108</v>
      </c>
      <c r="B14" s="154" t="s">
        <v>109</v>
      </c>
      <c r="C14" s="95"/>
      <c r="D14" s="95"/>
      <c r="E14" s="95"/>
      <c r="F14" s="115"/>
      <c r="G14" s="95"/>
    </row>
    <row r="15" spans="1:10" ht="15" x14ac:dyDescent="0.2">
      <c r="A15" s="153" t="s">
        <v>110</v>
      </c>
      <c r="B15" s="154" t="s">
        <v>111</v>
      </c>
      <c r="C15" s="95"/>
      <c r="D15" s="95"/>
      <c r="E15" s="95"/>
      <c r="F15" s="115"/>
      <c r="G15" s="95"/>
    </row>
    <row r="16" spans="1:10" ht="15" x14ac:dyDescent="0.2">
      <c r="A16" s="153" t="s">
        <v>235</v>
      </c>
      <c r="B16" s="154" t="s">
        <v>113</v>
      </c>
      <c r="C16" s="95"/>
      <c r="D16" s="95"/>
      <c r="E16" s="95"/>
      <c r="F16" s="115"/>
      <c r="G16" s="95"/>
    </row>
    <row r="17" spans="1:9" ht="15" x14ac:dyDescent="0.2">
      <c r="A17" s="153" t="s">
        <v>114</v>
      </c>
      <c r="B17" s="154" t="s">
        <v>115</v>
      </c>
      <c r="C17" s="95"/>
      <c r="D17" s="95"/>
      <c r="E17" s="95"/>
      <c r="F17" s="115"/>
      <c r="G17" s="95"/>
    </row>
    <row r="18" spans="1:9" ht="15.75" thickBot="1" x14ac:dyDescent="0.25">
      <c r="A18" s="155" t="s">
        <v>116</v>
      </c>
      <c r="B18" s="156" t="s">
        <v>117</v>
      </c>
      <c r="C18" s="95"/>
      <c r="D18" s="95"/>
      <c r="E18" s="95"/>
      <c r="F18" s="115"/>
      <c r="G18" s="95"/>
    </row>
    <row r="19" spans="1:9" x14ac:dyDescent="0.2">
      <c r="A19" s="95"/>
      <c r="B19" s="95"/>
      <c r="C19" s="95"/>
      <c r="D19" s="95"/>
      <c r="E19" s="95"/>
      <c r="F19" s="115"/>
      <c r="G19" s="95"/>
    </row>
    <row r="20" spans="1:9" ht="44.25" customHeight="1" x14ac:dyDescent="0.2">
      <c r="A20" s="277" t="s">
        <v>270</v>
      </c>
      <c r="B20" s="277"/>
      <c r="C20" s="95"/>
      <c r="D20" s="95"/>
      <c r="E20" s="95"/>
      <c r="F20" s="115"/>
      <c r="G20" s="95"/>
    </row>
    <row r="21" spans="1:9" ht="15.75" customHeight="1" x14ac:dyDescent="0.25">
      <c r="A21" s="286" t="s">
        <v>140</v>
      </c>
      <c r="B21" s="287"/>
      <c r="C21" s="287"/>
      <c r="D21" s="287"/>
      <c r="E21" s="287"/>
      <c r="F21" s="287"/>
      <c r="G21" s="287"/>
      <c r="H21" s="287"/>
    </row>
    <row r="22" spans="1:9" s="116" customFormat="1" ht="30" x14ac:dyDescent="0.25">
      <c r="A22" s="120" t="s">
        <v>226</v>
      </c>
      <c r="B22" s="120" t="s">
        <v>237</v>
      </c>
      <c r="C22" s="120" t="s">
        <v>238</v>
      </c>
      <c r="D22" s="120" t="s">
        <v>239</v>
      </c>
      <c r="E22" s="120" t="s">
        <v>240</v>
      </c>
      <c r="F22" s="121" t="s">
        <v>241</v>
      </c>
      <c r="G22" s="121" t="s">
        <v>271</v>
      </c>
      <c r="H22" s="121" t="s">
        <v>94</v>
      </c>
    </row>
    <row r="23" spans="1:9" ht="68.25" customHeight="1" x14ac:dyDescent="0.2">
      <c r="A23" s="309" t="s">
        <v>472</v>
      </c>
      <c r="B23" s="88" t="s">
        <v>349</v>
      </c>
      <c r="C23" s="88" t="s">
        <v>474</v>
      </c>
      <c r="D23" s="124">
        <v>4</v>
      </c>
      <c r="E23" s="124"/>
      <c r="F23" s="165">
        <f>IF(D23&lt;&gt;"",IF(E23&lt;&gt;"",D23*0.5+E23*0.5,D23),E23)</f>
        <v>4</v>
      </c>
      <c r="G23" s="300">
        <f>ROUND(AVERAGE(F23:F24),1)</f>
        <v>3.5</v>
      </c>
      <c r="H23" s="141"/>
      <c r="I23" s="182"/>
    </row>
    <row r="24" spans="1:9" ht="204.75" customHeight="1" x14ac:dyDescent="0.2">
      <c r="A24" s="310"/>
      <c r="B24" s="88" t="s">
        <v>379</v>
      </c>
      <c r="C24" s="88" t="s">
        <v>475</v>
      </c>
      <c r="D24" s="124">
        <v>3</v>
      </c>
      <c r="E24" s="124"/>
      <c r="F24" s="165">
        <f>IF(D24&lt;&gt;"",IF(E24&lt;&gt;"",D24*0.5+E24*0.5,D24),E24)</f>
        <v>3</v>
      </c>
      <c r="G24" s="311"/>
      <c r="H24" s="141"/>
      <c r="I24" s="182"/>
    </row>
    <row r="25" spans="1:9" ht="99.75" customHeight="1" x14ac:dyDescent="0.2">
      <c r="A25" s="270" t="s">
        <v>473</v>
      </c>
      <c r="B25" s="88" t="s">
        <v>380</v>
      </c>
      <c r="C25" s="88" t="s">
        <v>476</v>
      </c>
      <c r="D25" s="124">
        <v>4</v>
      </c>
      <c r="E25" s="124"/>
      <c r="F25" s="165">
        <f>IF(D25&lt;&gt;"",IF(E25&lt;&gt;"",D25*0.5+E25*0.5,D25),E25)</f>
        <v>4</v>
      </c>
      <c r="G25" s="292">
        <f>ROUND(AVERAGE(F25:F26),1)</f>
        <v>3.5</v>
      </c>
      <c r="H25" s="304"/>
      <c r="I25" s="126"/>
    </row>
    <row r="26" spans="1:9" ht="96.75" customHeight="1" x14ac:dyDescent="0.2">
      <c r="A26" s="270"/>
      <c r="B26" s="88" t="s">
        <v>381</v>
      </c>
      <c r="C26" s="175" t="s">
        <v>477</v>
      </c>
      <c r="D26" s="124">
        <v>3</v>
      </c>
      <c r="E26" s="124"/>
      <c r="F26" s="165">
        <f>IF(D26&lt;&gt;"",IF(E26&lt;&gt;"",D26*0.5+E26*0.5,D26),E26)</f>
        <v>3</v>
      </c>
      <c r="G26" s="292"/>
      <c r="H26" s="304"/>
      <c r="I26" s="126"/>
    </row>
  </sheetData>
  <mergeCells count="10">
    <mergeCell ref="A25:A26"/>
    <mergeCell ref="G25:G26"/>
    <mergeCell ref="H25:H26"/>
    <mergeCell ref="A1:J1"/>
    <mergeCell ref="A2:J2"/>
    <mergeCell ref="A12:B12"/>
    <mergeCell ref="A20:B20"/>
    <mergeCell ref="A21:H21"/>
    <mergeCell ref="A23:A24"/>
    <mergeCell ref="G23:G24"/>
  </mergeCells>
  <phoneticPr fontId="50" type="noConversion"/>
  <dataValidations count="1">
    <dataValidation type="decimal" allowBlank="1" showInputMessage="1" showErrorMessage="1" errorTitle="Dato Incorrecto" error="Por favor digite un valor correcto entre 0,0 - 5,0. Recuerde que cada computador maneja un separador de decimales diferente(intente con punto o coma, preferiblemente utilice el teclado numérico del lado derecho de su PC" sqref="D23:E26" xr:uid="{00000000-0002-0000-0E00-000000000000}">
      <formula1>0</formula1>
      <formula2>5</formula2>
    </dataValidation>
  </dataValidations>
  <pageMargins left="0.70866141732283472" right="0.70866141732283472" top="0.74803149606299213" bottom="0.74803149606299213" header="0.31496062992125984" footer="0.31496062992125984"/>
  <pageSetup paperSize="9" scale="80"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31"/>
  <sheetViews>
    <sheetView zoomScale="80" zoomScaleNormal="80" workbookViewId="0">
      <selection activeCell="A2" sqref="A2:J2"/>
    </sheetView>
  </sheetViews>
  <sheetFormatPr baseColWidth="10" defaultColWidth="11.42578125" defaultRowHeight="14.25" x14ac:dyDescent="0.2"/>
  <cols>
    <col min="1" max="1" width="35.140625" style="126" customWidth="1"/>
    <col min="2" max="2" width="19" style="126" customWidth="1"/>
    <col min="3" max="3" width="31.42578125" style="126" customWidth="1"/>
    <col min="4" max="4" width="18.140625" style="126" customWidth="1"/>
    <col min="5" max="5" width="27.28515625" style="126" customWidth="1"/>
    <col min="6" max="6" width="17.140625" style="127" customWidth="1"/>
    <col min="7" max="7" width="18.7109375" style="126" customWidth="1"/>
    <col min="8" max="8" width="29.28515625" style="95" customWidth="1"/>
    <col min="9" max="9" width="18.7109375" style="95" customWidth="1"/>
    <col min="10" max="10" width="24.7109375" style="95" customWidth="1"/>
    <col min="11" max="16384" width="11.42578125" style="95"/>
  </cols>
  <sheetData>
    <row r="1" spans="1:10" ht="128.25" customHeight="1" x14ac:dyDescent="0.2">
      <c r="A1" s="294"/>
      <c r="B1" s="294"/>
      <c r="C1" s="294"/>
      <c r="D1" s="294"/>
      <c r="E1" s="294"/>
      <c r="F1" s="294"/>
      <c r="G1" s="294"/>
      <c r="H1" s="294"/>
      <c r="I1" s="294"/>
      <c r="J1" s="294"/>
    </row>
    <row r="2" spans="1:10" ht="36" customHeight="1" x14ac:dyDescent="0.2">
      <c r="A2" s="307" t="s">
        <v>478</v>
      </c>
      <c r="B2" s="308"/>
      <c r="C2" s="308"/>
      <c r="D2" s="308"/>
      <c r="E2" s="308"/>
      <c r="F2" s="308"/>
      <c r="G2" s="308"/>
      <c r="H2" s="308"/>
      <c r="I2" s="308"/>
      <c r="J2" s="308"/>
    </row>
    <row r="3" spans="1:10" ht="24" x14ac:dyDescent="0.2">
      <c r="A3" s="96" t="s">
        <v>226</v>
      </c>
      <c r="B3" s="97" t="s">
        <v>18</v>
      </c>
      <c r="C3" s="97" t="s">
        <v>227</v>
      </c>
      <c r="D3" s="97" t="s">
        <v>19</v>
      </c>
      <c r="E3" s="96" t="s">
        <v>228</v>
      </c>
      <c r="F3" s="96" t="s">
        <v>20</v>
      </c>
      <c r="G3" s="98" t="s">
        <v>21</v>
      </c>
      <c r="H3" s="97" t="s">
        <v>229</v>
      </c>
      <c r="I3" s="96" t="s">
        <v>94</v>
      </c>
      <c r="J3" s="97" t="s">
        <v>230</v>
      </c>
    </row>
    <row r="4" spans="1:10" ht="33" customHeight="1" x14ac:dyDescent="0.2">
      <c r="A4" s="62" t="s">
        <v>213</v>
      </c>
      <c r="B4" s="198">
        <f>'Ponderación Características'!C46</f>
        <v>4</v>
      </c>
      <c r="C4" s="64">
        <f>+(B4/$B$7)</f>
        <v>0.33333333333333331</v>
      </c>
      <c r="D4" s="179">
        <f>ROUND(G24,1)</f>
        <v>4</v>
      </c>
      <c r="E4" s="180">
        <f>(C4*D4)</f>
        <v>1.3333333333333333</v>
      </c>
      <c r="F4" s="63">
        <v>5</v>
      </c>
      <c r="G4" s="66">
        <f>(D4*100)/F4/100</f>
        <v>0.8</v>
      </c>
      <c r="H4" s="172" t="str">
        <f>IF(D4&gt;=4.5,"Se cumple plenamente",IF(AND(D4&gt;=4,D4&lt;=4.4),"Se cumple en alto grado",IF(AND(D4&gt;=3.5,D4&lt;=3.9),"Se cumple aceptablemente",IF(AND(D4&gt;=2.6,D4&lt;=3.4),"Se cumple insatisfactoriamente","No cumple"))))</f>
        <v>Se cumple en alto grado</v>
      </c>
      <c r="I4" s="161">
        <f>H24</f>
        <v>0</v>
      </c>
      <c r="J4" s="181"/>
    </row>
    <row r="5" spans="1:10" ht="33.75" customHeight="1" x14ac:dyDescent="0.2">
      <c r="A5" s="62" t="s">
        <v>214</v>
      </c>
      <c r="B5" s="198">
        <f>'Ponderación Características'!C47</f>
        <v>4</v>
      </c>
      <c r="C5" s="64">
        <f>+(B5/$B$7)</f>
        <v>0.33333333333333331</v>
      </c>
      <c r="D5" s="179">
        <f>ROUND(G27,1)</f>
        <v>4</v>
      </c>
      <c r="E5" s="180">
        <f>(C5*D5)</f>
        <v>1.3333333333333333</v>
      </c>
      <c r="F5" s="63">
        <v>5</v>
      </c>
      <c r="G5" s="66">
        <f>(D5*100)/F5/100</f>
        <v>0.8</v>
      </c>
      <c r="H5" s="172" t="str">
        <f>IF(D5&gt;=4.5,"Se cumple plenamente",IF(AND(D5&gt;=4,D5&lt;=4.4),"Se cumple en alto grado",IF(AND(D5&gt;=3.5,D5&lt;=3.9),"Se cumple aceptablemente",IF(AND(D5&gt;=2.6,D5&lt;=3.4),"Se cumple insatisfactoriamente","No cumple"))))</f>
        <v>Se cumple en alto grado</v>
      </c>
      <c r="I5" s="161">
        <f>H27</f>
        <v>0</v>
      </c>
      <c r="J5" s="181"/>
    </row>
    <row r="6" spans="1:10" ht="31.5" customHeight="1" x14ac:dyDescent="0.2">
      <c r="A6" s="62" t="s">
        <v>215</v>
      </c>
      <c r="B6" s="198">
        <f>'Ponderación Características'!C48</f>
        <v>4</v>
      </c>
      <c r="C6" s="64">
        <f>+(B6/$B$7)</f>
        <v>0.33333333333333331</v>
      </c>
      <c r="D6" s="179">
        <f>ROUND(G30,1)</f>
        <v>3.5</v>
      </c>
      <c r="E6" s="180">
        <f>(C6*D6)</f>
        <v>1.1666666666666665</v>
      </c>
      <c r="F6" s="63">
        <v>5</v>
      </c>
      <c r="G6" s="66">
        <f>(D6*100)/F6/100</f>
        <v>0.7</v>
      </c>
      <c r="H6" s="172" t="str">
        <f>IF(D6&gt;=4.5,"Se cumple plenamente",IF(AND(D6&gt;=4,D6&lt;=4.4),"Se cumple en alto grado",IF(AND(D6&gt;=3.5,D6&lt;=3.9),"Se cumple aceptablemente",IF(AND(D6&gt;=2.6,D6&lt;=3.4),"Se cumple insatisfactoriamente","No cumple"))))</f>
        <v>Se cumple aceptablemente</v>
      </c>
      <c r="I6" s="161">
        <f>H31</f>
        <v>0</v>
      </c>
      <c r="J6" s="181"/>
    </row>
    <row r="7" spans="1:10" ht="25.5" x14ac:dyDescent="0.2">
      <c r="A7" s="108" t="s">
        <v>231</v>
      </c>
      <c r="B7" s="173">
        <f>SUM(B4:B6)</f>
        <v>12</v>
      </c>
      <c r="C7" s="174">
        <f>SUM(C4:C6)</f>
        <v>1</v>
      </c>
      <c r="D7" s="111">
        <f>AVERAGE(D4:D6)</f>
        <v>3.8333333333333335</v>
      </c>
      <c r="E7" s="180">
        <f>SUM(E4:E6)</f>
        <v>3.833333333333333</v>
      </c>
      <c r="F7" s="63">
        <v>5</v>
      </c>
      <c r="G7" s="113">
        <f>(D7*100)/F7/100</f>
        <v>0.76666666666666672</v>
      </c>
      <c r="H7" s="172" t="str">
        <f>IF(D7&gt;=4.5,"Se cumple plenamente",IF(AND(D7&gt;=4,D7&lt;=4.4),"Se cumple en alto grado",IF(AND(D7&gt;=3.5,D7&lt;=3.9),"Se cumple aceptablemente",IF(AND(D7&gt;=2.6,D7&lt;=3.4),"Se cumple insatisfactoriamente","No cumple"))))</f>
        <v>Se cumple aceptablemente</v>
      </c>
      <c r="I7" s="105"/>
      <c r="J7" s="181"/>
    </row>
    <row r="8" spans="1:10" ht="15" x14ac:dyDescent="0.25">
      <c r="A8" s="108" t="s">
        <v>232</v>
      </c>
      <c r="B8" s="173">
        <f>'Ponderación Factores'!B10</f>
        <v>3</v>
      </c>
      <c r="C8" s="174">
        <f>'Ponderación Factores'!C10</f>
        <v>7.1428571428571425E-2</v>
      </c>
      <c r="D8"/>
      <c r="E8"/>
      <c r="F8" s="150"/>
      <c r="G8"/>
      <c r="H8"/>
      <c r="I8"/>
      <c r="J8"/>
    </row>
    <row r="9" spans="1:10" ht="15" x14ac:dyDescent="0.25">
      <c r="D9"/>
      <c r="E9"/>
      <c r="F9" s="150"/>
      <c r="G9"/>
      <c r="H9"/>
      <c r="I9"/>
      <c r="J9"/>
    </row>
    <row r="11" spans="1:10" x14ac:dyDescent="0.2">
      <c r="A11" s="95" t="s">
        <v>233</v>
      </c>
      <c r="B11" s="95"/>
      <c r="C11" s="95"/>
      <c r="D11" s="95"/>
      <c r="E11" s="95"/>
      <c r="F11" s="115"/>
      <c r="G11" s="95"/>
    </row>
    <row r="12" spans="1:10" x14ac:dyDescent="0.2">
      <c r="A12" s="95"/>
      <c r="B12" s="95"/>
      <c r="C12" s="95"/>
      <c r="D12" s="95"/>
      <c r="E12" s="95"/>
      <c r="F12" s="115"/>
      <c r="G12" s="95"/>
    </row>
    <row r="13" spans="1:10" ht="27" thickBot="1" x14ac:dyDescent="0.45">
      <c r="A13" s="285" t="s">
        <v>234</v>
      </c>
      <c r="B13" s="285"/>
      <c r="C13" s="95"/>
      <c r="D13" s="95"/>
      <c r="E13" s="95"/>
      <c r="F13" s="115"/>
      <c r="G13" s="95"/>
    </row>
    <row r="14" spans="1:10" ht="15.75" x14ac:dyDescent="0.2">
      <c r="A14" s="151" t="s">
        <v>106</v>
      </c>
      <c r="B14" s="152" t="s">
        <v>107</v>
      </c>
      <c r="C14" s="95"/>
      <c r="D14" s="95"/>
      <c r="E14" s="95"/>
      <c r="F14" s="115"/>
      <c r="G14" s="95"/>
    </row>
    <row r="15" spans="1:10" ht="15" x14ac:dyDescent="0.2">
      <c r="A15" s="153" t="s">
        <v>108</v>
      </c>
      <c r="B15" s="154" t="s">
        <v>109</v>
      </c>
      <c r="C15" s="95"/>
      <c r="D15" s="95"/>
      <c r="E15" s="95"/>
      <c r="F15" s="115"/>
      <c r="G15" s="95"/>
    </row>
    <row r="16" spans="1:10" ht="15" x14ac:dyDescent="0.2">
      <c r="A16" s="153" t="s">
        <v>110</v>
      </c>
      <c r="B16" s="154" t="s">
        <v>111</v>
      </c>
      <c r="C16" s="95"/>
      <c r="D16" s="95"/>
      <c r="E16" s="95"/>
      <c r="F16" s="115"/>
      <c r="G16" s="95"/>
    </row>
    <row r="17" spans="1:9" ht="15" x14ac:dyDescent="0.2">
      <c r="A17" s="153" t="s">
        <v>235</v>
      </c>
      <c r="B17" s="154" t="s">
        <v>113</v>
      </c>
      <c r="C17" s="95"/>
      <c r="D17" s="95"/>
      <c r="E17" s="95"/>
      <c r="F17" s="115"/>
      <c r="G17" s="95"/>
    </row>
    <row r="18" spans="1:9" ht="15" x14ac:dyDescent="0.2">
      <c r="A18" s="153" t="s">
        <v>114</v>
      </c>
      <c r="B18" s="154" t="s">
        <v>115</v>
      </c>
      <c r="C18" s="95"/>
      <c r="D18" s="95"/>
      <c r="E18" s="95"/>
      <c r="F18" s="115"/>
      <c r="G18" s="95"/>
    </row>
    <row r="19" spans="1:9" ht="15.75" thickBot="1" x14ac:dyDescent="0.25">
      <c r="A19" s="155" t="s">
        <v>116</v>
      </c>
      <c r="B19" s="156" t="s">
        <v>117</v>
      </c>
      <c r="C19" s="95"/>
      <c r="D19" s="95"/>
      <c r="E19" s="95"/>
      <c r="F19" s="115"/>
      <c r="G19" s="95"/>
    </row>
    <row r="20" spans="1:9" x14ac:dyDescent="0.2">
      <c r="A20" s="95"/>
      <c r="B20" s="95"/>
      <c r="C20" s="95"/>
      <c r="D20" s="95"/>
      <c r="E20" s="95"/>
      <c r="F20" s="115"/>
      <c r="G20" s="95"/>
    </row>
    <row r="21" spans="1:9" ht="44.25" customHeight="1" x14ac:dyDescent="0.2">
      <c r="A21" s="277" t="s">
        <v>270</v>
      </c>
      <c r="B21" s="277"/>
      <c r="C21" s="95"/>
      <c r="D21" s="95"/>
      <c r="E21" s="95"/>
      <c r="F21" s="115"/>
      <c r="G21" s="95"/>
    </row>
    <row r="22" spans="1:9" ht="15.75" customHeight="1" x14ac:dyDescent="0.25">
      <c r="A22" s="286" t="s">
        <v>140</v>
      </c>
      <c r="B22" s="287"/>
      <c r="C22" s="287"/>
      <c r="D22" s="287"/>
      <c r="E22" s="287"/>
      <c r="F22" s="287"/>
      <c r="G22" s="287"/>
      <c r="H22" s="287"/>
    </row>
    <row r="23" spans="1:9" s="116" customFormat="1" ht="30" x14ac:dyDescent="0.25">
      <c r="A23" s="120" t="s">
        <v>226</v>
      </c>
      <c r="B23" s="120" t="s">
        <v>237</v>
      </c>
      <c r="C23" s="120" t="s">
        <v>238</v>
      </c>
      <c r="D23" s="120" t="s">
        <v>239</v>
      </c>
      <c r="E23" s="120" t="s">
        <v>240</v>
      </c>
      <c r="F23" s="121" t="s">
        <v>241</v>
      </c>
      <c r="G23" s="121" t="s">
        <v>271</v>
      </c>
      <c r="H23" s="121" t="s">
        <v>94</v>
      </c>
    </row>
    <row r="24" spans="1:9" ht="125.25" customHeight="1" x14ac:dyDescent="0.2">
      <c r="A24" s="314" t="s">
        <v>479</v>
      </c>
      <c r="B24" s="88" t="s">
        <v>382</v>
      </c>
      <c r="C24" s="88" t="s">
        <v>482</v>
      </c>
      <c r="D24" s="124">
        <v>5</v>
      </c>
      <c r="E24" s="124"/>
      <c r="F24" s="165">
        <f t="shared" ref="F24:F31" si="0">IF(D24&lt;&gt;"",IF(E24&lt;&gt;"",D24*0.5+E24*0.5,D24),E24)</f>
        <v>5</v>
      </c>
      <c r="G24" s="300">
        <f>ROUND(AVERAGE(F24:F26),1)</f>
        <v>4</v>
      </c>
      <c r="H24" s="141"/>
      <c r="I24" s="182"/>
    </row>
    <row r="25" spans="1:9" ht="152.25" customHeight="1" x14ac:dyDescent="0.2">
      <c r="A25" s="315"/>
      <c r="B25" s="88" t="s">
        <v>383</v>
      </c>
      <c r="C25" s="88" t="s">
        <v>483</v>
      </c>
      <c r="D25" s="124">
        <v>4</v>
      </c>
      <c r="E25" s="124"/>
      <c r="F25" s="165">
        <f t="shared" si="0"/>
        <v>4</v>
      </c>
      <c r="G25" s="301"/>
      <c r="H25" s="141"/>
      <c r="I25" s="182"/>
    </row>
    <row r="26" spans="1:9" ht="136.5" customHeight="1" x14ac:dyDescent="0.2">
      <c r="A26" s="316"/>
      <c r="B26" s="88" t="s">
        <v>384</v>
      </c>
      <c r="C26" s="88" t="s">
        <v>484</v>
      </c>
      <c r="D26" s="124">
        <v>3</v>
      </c>
      <c r="E26" s="124"/>
      <c r="F26" s="165">
        <f t="shared" si="0"/>
        <v>3</v>
      </c>
      <c r="G26" s="311"/>
      <c r="H26" s="141"/>
      <c r="I26" s="182"/>
    </row>
    <row r="27" spans="1:9" ht="134.25" customHeight="1" x14ac:dyDescent="0.2">
      <c r="A27" s="270" t="s">
        <v>480</v>
      </c>
      <c r="B27" s="88" t="s">
        <v>385</v>
      </c>
      <c r="C27" s="88" t="s">
        <v>485</v>
      </c>
      <c r="D27" s="124">
        <v>4</v>
      </c>
      <c r="E27" s="124"/>
      <c r="F27" s="165">
        <f t="shared" si="0"/>
        <v>4</v>
      </c>
      <c r="G27" s="292">
        <f>ROUND(AVERAGE(F27:F29),1)</f>
        <v>4</v>
      </c>
      <c r="H27" s="304"/>
      <c r="I27" s="126"/>
    </row>
    <row r="28" spans="1:9" ht="115.5" customHeight="1" x14ac:dyDescent="0.2">
      <c r="A28" s="270"/>
      <c r="B28" s="88" t="s">
        <v>386</v>
      </c>
      <c r="C28" s="88" t="s">
        <v>486</v>
      </c>
      <c r="D28" s="124">
        <v>5</v>
      </c>
      <c r="E28" s="124"/>
      <c r="F28" s="165">
        <f t="shared" si="0"/>
        <v>5</v>
      </c>
      <c r="G28" s="292"/>
      <c r="H28" s="304"/>
      <c r="I28" s="126"/>
    </row>
    <row r="29" spans="1:9" ht="126" customHeight="1" x14ac:dyDescent="0.2">
      <c r="A29" s="270"/>
      <c r="B29" s="88" t="s">
        <v>387</v>
      </c>
      <c r="C29" s="175" t="s">
        <v>487</v>
      </c>
      <c r="D29" s="124">
        <v>3</v>
      </c>
      <c r="E29" s="124"/>
      <c r="F29" s="165">
        <f t="shared" si="0"/>
        <v>3</v>
      </c>
      <c r="G29" s="292"/>
      <c r="H29" s="304"/>
      <c r="I29" s="126"/>
    </row>
    <row r="30" spans="1:9" ht="156.75" customHeight="1" x14ac:dyDescent="0.2">
      <c r="A30" s="309" t="s">
        <v>481</v>
      </c>
      <c r="B30" s="88" t="s">
        <v>388</v>
      </c>
      <c r="C30" s="175" t="s">
        <v>488</v>
      </c>
      <c r="D30" s="124">
        <v>2</v>
      </c>
      <c r="E30" s="124"/>
      <c r="F30" s="165">
        <f t="shared" si="0"/>
        <v>2</v>
      </c>
      <c r="G30" s="305">
        <f>ROUND(AVERAGE(F30:F31),1)</f>
        <v>3.5</v>
      </c>
      <c r="H30" s="177"/>
      <c r="I30" s="126"/>
    </row>
    <row r="31" spans="1:9" ht="159.75" customHeight="1" x14ac:dyDescent="0.2">
      <c r="A31" s="310"/>
      <c r="B31" s="88" t="s">
        <v>389</v>
      </c>
      <c r="C31" s="88" t="s">
        <v>489</v>
      </c>
      <c r="D31" s="124">
        <v>5</v>
      </c>
      <c r="E31" s="124"/>
      <c r="F31" s="165">
        <f t="shared" si="0"/>
        <v>5</v>
      </c>
      <c r="G31" s="305"/>
      <c r="H31" s="177"/>
      <c r="I31" s="126"/>
    </row>
  </sheetData>
  <mergeCells count="12">
    <mergeCell ref="A30:A31"/>
    <mergeCell ref="G30:G31"/>
    <mergeCell ref="A1:J1"/>
    <mergeCell ref="A2:J2"/>
    <mergeCell ref="A13:B13"/>
    <mergeCell ref="A21:B21"/>
    <mergeCell ref="A22:H22"/>
    <mergeCell ref="A27:A29"/>
    <mergeCell ref="G27:G29"/>
    <mergeCell ref="H27:H29"/>
    <mergeCell ref="G24:G26"/>
    <mergeCell ref="A24:A26"/>
  </mergeCells>
  <phoneticPr fontId="50" type="noConversion"/>
  <dataValidations count="1">
    <dataValidation type="decimal" allowBlank="1" showInputMessage="1" showErrorMessage="1" errorTitle="Dato Incorrecto" error="Por favor digite un valor correcto entre 0,0 - 5,0. Recuerde que cada computador maneja un separador de decimales diferente(intente con punto o coma, preferiblemente utilice el teclado numérico del lado derecho de su PC" sqref="D24:E31" xr:uid="{00000000-0002-0000-0F00-000000000000}">
      <formula1>0</formula1>
      <formula2>5</formula2>
    </dataValidation>
  </dataValidations>
  <pageMargins left="0.70866141732283472" right="0.70866141732283472" top="0.74803149606299213" bottom="0.74803149606299213" header="0.31496062992125984" footer="0.31496062992125984"/>
  <pageSetup paperSize="9" scale="80"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Z40"/>
  <sheetViews>
    <sheetView zoomScale="80" zoomScaleNormal="80" workbookViewId="0">
      <selection activeCell="A2" sqref="A2:J2"/>
    </sheetView>
  </sheetViews>
  <sheetFormatPr baseColWidth="10" defaultColWidth="11.42578125" defaultRowHeight="15" x14ac:dyDescent="0.25"/>
  <cols>
    <col min="1" max="1" width="46" style="95" customWidth="1"/>
    <col min="2" max="2" width="16" style="95" customWidth="1"/>
    <col min="3" max="3" width="38.42578125" style="95" customWidth="1"/>
    <col min="4" max="4" width="23" style="95" customWidth="1"/>
    <col min="5" max="5" width="25" style="95" customWidth="1"/>
    <col min="6" max="6" width="15.7109375" style="95" customWidth="1"/>
    <col min="7" max="7" width="18.28515625" style="95" customWidth="1"/>
    <col min="8" max="8" width="37.7109375" style="95" customWidth="1"/>
    <col min="9" max="9" width="24.140625" style="95" customWidth="1"/>
    <col min="10" max="10" width="23.28515625" style="95" customWidth="1"/>
    <col min="79" max="16384" width="11.42578125" style="95"/>
  </cols>
  <sheetData>
    <row r="1" spans="1:78" ht="140.25" customHeight="1" x14ac:dyDescent="0.25">
      <c r="A1" s="212"/>
      <c r="B1" s="212"/>
      <c r="C1" s="212"/>
      <c r="D1" s="212"/>
      <c r="E1" s="212"/>
      <c r="F1" s="212"/>
      <c r="G1" s="212"/>
      <c r="H1" s="212"/>
      <c r="I1" s="212"/>
      <c r="J1" s="212"/>
    </row>
    <row r="2" spans="1:78" ht="27" customHeight="1" x14ac:dyDescent="0.4">
      <c r="A2" s="303" t="s">
        <v>509</v>
      </c>
      <c r="B2" s="303"/>
      <c r="C2" s="303"/>
      <c r="D2" s="303"/>
      <c r="E2" s="303"/>
      <c r="F2" s="303"/>
      <c r="G2" s="303"/>
      <c r="H2" s="303"/>
      <c r="I2" s="303"/>
      <c r="J2" s="303"/>
    </row>
    <row r="3" spans="1:78" ht="45" customHeight="1" x14ac:dyDescent="0.25">
      <c r="A3" s="96" t="s">
        <v>226</v>
      </c>
      <c r="B3" s="97" t="s">
        <v>18</v>
      </c>
      <c r="C3" s="97" t="s">
        <v>227</v>
      </c>
      <c r="D3" s="97" t="s">
        <v>19</v>
      </c>
      <c r="E3" s="96" t="s">
        <v>228</v>
      </c>
      <c r="F3" s="96" t="s">
        <v>20</v>
      </c>
      <c r="G3" s="98" t="s">
        <v>21</v>
      </c>
      <c r="H3" s="97" t="s">
        <v>229</v>
      </c>
      <c r="I3" s="98" t="s">
        <v>94</v>
      </c>
      <c r="J3" s="96" t="s">
        <v>377</v>
      </c>
    </row>
    <row r="4" spans="1:78" s="163" customFormat="1" x14ac:dyDescent="0.25">
      <c r="A4" s="62" t="s">
        <v>216</v>
      </c>
      <c r="B4" s="143">
        <f>'Ponderación Características'!C49</f>
        <v>4</v>
      </c>
      <c r="C4" s="160">
        <f t="shared" ref="C4:C9" si="0">+(B4/$B$10)</f>
        <v>0.17391304347826086</v>
      </c>
      <c r="D4" s="145">
        <f>ROUND(G28,1)</f>
        <v>4.5</v>
      </c>
      <c r="E4" s="146">
        <f t="shared" ref="E4:E9" si="1">(C4*D4)</f>
        <v>0.78260869565217384</v>
      </c>
      <c r="F4" s="143">
        <v>5</v>
      </c>
      <c r="G4" s="144">
        <f t="shared" ref="G4:G9" si="2">(D4*100)/F4/100</f>
        <v>0.9</v>
      </c>
      <c r="H4" s="161" t="str">
        <f t="shared" ref="H4:H10" si="3">IF(D4&gt;=4.5,"Se cumple plenamente",IF(AND(D4&gt;=4,D4&lt;=4.4),"Se cumple en alto grado",IF(AND(D4&gt;=3.5,D4&lt;=3.9),"Se cumple aceptablemente",IF(AND(D4&gt;=2.6,D4&lt;=3.4),"Se cumple insatisfactoriamente","No cumple"))))</f>
        <v>Se cumple plenamente</v>
      </c>
      <c r="I4" s="162">
        <f>H28</f>
        <v>0</v>
      </c>
      <c r="J4" s="147"/>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row>
    <row r="5" spans="1:78" s="163" customFormat="1" x14ac:dyDescent="0.25">
      <c r="A5" s="62" t="s">
        <v>217</v>
      </c>
      <c r="B5" s="143">
        <f>'Ponderación Características'!C50</f>
        <v>4</v>
      </c>
      <c r="C5" s="160">
        <f t="shared" si="0"/>
        <v>0.17391304347826086</v>
      </c>
      <c r="D5" s="145">
        <f>ROUND(G30,1)</f>
        <v>2.5</v>
      </c>
      <c r="E5" s="146">
        <f t="shared" si="1"/>
        <v>0.43478260869565216</v>
      </c>
      <c r="F5" s="143">
        <v>5</v>
      </c>
      <c r="G5" s="144">
        <f t="shared" si="2"/>
        <v>0.5</v>
      </c>
      <c r="H5" s="161" t="str">
        <f t="shared" si="3"/>
        <v>No cumple</v>
      </c>
      <c r="I5" s="162">
        <f>H30</f>
        <v>0</v>
      </c>
      <c r="J5" s="147"/>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row>
    <row r="6" spans="1:78" s="163" customFormat="1" x14ac:dyDescent="0.25">
      <c r="A6" s="62" t="s">
        <v>218</v>
      </c>
      <c r="B6" s="143">
        <f>'Ponderación Características'!C51</f>
        <v>4</v>
      </c>
      <c r="C6" s="160">
        <f t="shared" si="0"/>
        <v>0.17391304347826086</v>
      </c>
      <c r="D6" s="145">
        <f>ROUND(G32,1)</f>
        <v>5</v>
      </c>
      <c r="E6" s="146">
        <f t="shared" si="1"/>
        <v>0.86956521739130432</v>
      </c>
      <c r="F6" s="143">
        <v>5</v>
      </c>
      <c r="G6" s="144">
        <f t="shared" si="2"/>
        <v>1</v>
      </c>
      <c r="H6" s="161" t="str">
        <f t="shared" si="3"/>
        <v>Se cumple plenamente</v>
      </c>
      <c r="I6" s="162">
        <f>H32</f>
        <v>0</v>
      </c>
      <c r="J6" s="147"/>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row>
    <row r="7" spans="1:78" s="163" customFormat="1" x14ac:dyDescent="0.25">
      <c r="A7" s="62" t="s">
        <v>219</v>
      </c>
      <c r="B7" s="143">
        <f>'Ponderación Características'!C52</f>
        <v>3</v>
      </c>
      <c r="C7" s="160">
        <f t="shared" si="0"/>
        <v>0.13043478260869565</v>
      </c>
      <c r="D7" s="145">
        <f>ROUND(G35,1)</f>
        <v>4.5</v>
      </c>
      <c r="E7" s="146">
        <f t="shared" si="1"/>
        <v>0.58695652173913038</v>
      </c>
      <c r="F7" s="143">
        <v>5</v>
      </c>
      <c r="G7" s="144">
        <f t="shared" si="2"/>
        <v>0.9</v>
      </c>
      <c r="H7" s="161" t="str">
        <f t="shared" si="3"/>
        <v>Se cumple plenamente</v>
      </c>
      <c r="I7" s="162">
        <f>H35</f>
        <v>0</v>
      </c>
      <c r="J7" s="14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row>
    <row r="8" spans="1:78" s="163" customFormat="1" x14ac:dyDescent="0.25">
      <c r="A8" s="62" t="s">
        <v>223</v>
      </c>
      <c r="B8" s="143">
        <f>'Ponderación Características'!C53</f>
        <v>4</v>
      </c>
      <c r="C8" s="160">
        <f t="shared" si="0"/>
        <v>0.17391304347826086</v>
      </c>
      <c r="D8" s="145">
        <f>ROUND(G37,1)</f>
        <v>4.5</v>
      </c>
      <c r="E8" s="146">
        <f t="shared" si="1"/>
        <v>0.78260869565217384</v>
      </c>
      <c r="F8" s="143">
        <v>5</v>
      </c>
      <c r="G8" s="144">
        <f t="shared" si="2"/>
        <v>0.9</v>
      </c>
      <c r="H8" s="161" t="str">
        <f t="shared" si="3"/>
        <v>Se cumple plenamente</v>
      </c>
      <c r="I8" s="162">
        <f>H37</f>
        <v>0</v>
      </c>
      <c r="J8" s="147"/>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row>
    <row r="9" spans="1:78" s="163" customFormat="1" ht="25.5" x14ac:dyDescent="0.25">
      <c r="A9" s="62" t="s">
        <v>220</v>
      </c>
      <c r="B9" s="143">
        <f>'Ponderación Características'!C54</f>
        <v>4</v>
      </c>
      <c r="C9" s="160">
        <f t="shared" si="0"/>
        <v>0.17391304347826086</v>
      </c>
      <c r="D9" s="145">
        <f>ROUND(G39,1)</f>
        <v>3</v>
      </c>
      <c r="E9" s="146">
        <f t="shared" si="1"/>
        <v>0.52173913043478259</v>
      </c>
      <c r="F9" s="143">
        <v>5</v>
      </c>
      <c r="G9" s="144">
        <f t="shared" si="2"/>
        <v>0.6</v>
      </c>
      <c r="H9" s="161" t="str">
        <f t="shared" si="3"/>
        <v>Se cumple insatisfactoriamente</v>
      </c>
      <c r="I9" s="162">
        <f>H39</f>
        <v>0</v>
      </c>
      <c r="J9" s="147"/>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row>
    <row r="10" spans="1:78" ht="25.5" x14ac:dyDescent="0.25">
      <c r="A10" s="108" t="s">
        <v>231</v>
      </c>
      <c r="B10" s="148">
        <f>SUM(B4:B9)</f>
        <v>23</v>
      </c>
      <c r="C10" s="149">
        <f>SUM(C4:C9)</f>
        <v>1</v>
      </c>
      <c r="D10" s="111">
        <f>ROUND(AVERAGE(D4:D9),1)</f>
        <v>4</v>
      </c>
      <c r="E10" s="146">
        <f>SUM(E4:E9)</f>
        <v>3.9782608695652173</v>
      </c>
      <c r="F10" s="143">
        <v>5</v>
      </c>
      <c r="G10" s="113">
        <f>(D10*100)/F10/100</f>
        <v>0.8</v>
      </c>
      <c r="H10" s="161" t="str">
        <f t="shared" si="3"/>
        <v>Se cumple en alto grado</v>
      </c>
      <c r="I10" s="147"/>
      <c r="J10" s="147"/>
    </row>
    <row r="11" spans="1:78" x14ac:dyDescent="0.25">
      <c r="A11" s="108" t="s">
        <v>232</v>
      </c>
      <c r="B11" s="109">
        <f>'Ponderación Factores'!B14</f>
        <v>3</v>
      </c>
      <c r="C11" s="114">
        <f>'Ponderación Factores'!C14</f>
        <v>7.1428571428571425E-2</v>
      </c>
      <c r="D11"/>
      <c r="E11"/>
      <c r="F11"/>
      <c r="G11"/>
      <c r="H11"/>
      <c r="I11"/>
      <c r="J11"/>
    </row>
    <row r="15" spans="1:78" x14ac:dyDescent="0.25">
      <c r="A15" s="95" t="s">
        <v>233</v>
      </c>
    </row>
    <row r="17" spans="1:9" ht="27" thickBot="1" x14ac:dyDescent="0.45">
      <c r="A17" s="285" t="s">
        <v>234</v>
      </c>
      <c r="B17" s="285"/>
    </row>
    <row r="18" spans="1:9" ht="15.75" x14ac:dyDescent="0.25">
      <c r="A18" s="151" t="s">
        <v>106</v>
      </c>
      <c r="B18" s="152" t="s">
        <v>107</v>
      </c>
    </row>
    <row r="19" spans="1:9" x14ac:dyDescent="0.25">
      <c r="A19" s="153" t="s">
        <v>108</v>
      </c>
      <c r="B19" s="154" t="s">
        <v>109</v>
      </c>
    </row>
    <row r="20" spans="1:9" x14ac:dyDescent="0.25">
      <c r="A20" s="153" t="s">
        <v>110</v>
      </c>
      <c r="B20" s="154" t="s">
        <v>111</v>
      </c>
      <c r="F20" s="95" t="s">
        <v>378</v>
      </c>
    </row>
    <row r="21" spans="1:9" x14ac:dyDescent="0.25">
      <c r="A21" s="153" t="s">
        <v>235</v>
      </c>
      <c r="B21" s="154" t="s">
        <v>113</v>
      </c>
    </row>
    <row r="22" spans="1:9" x14ac:dyDescent="0.25">
      <c r="A22" s="153" t="s">
        <v>114</v>
      </c>
      <c r="B22" s="154" t="s">
        <v>115</v>
      </c>
    </row>
    <row r="23" spans="1:9" ht="15.75" thickBot="1" x14ac:dyDescent="0.3">
      <c r="A23" s="155" t="s">
        <v>116</v>
      </c>
      <c r="B23" s="156" t="s">
        <v>117</v>
      </c>
    </row>
    <row r="25" spans="1:9" ht="45" customHeight="1" x14ac:dyDescent="0.25">
      <c r="A25" s="277" t="s">
        <v>270</v>
      </c>
      <c r="B25" s="277"/>
    </row>
    <row r="26" spans="1:9" x14ac:dyDescent="0.25">
      <c r="A26" s="278" t="s">
        <v>140</v>
      </c>
      <c r="B26" s="279"/>
      <c r="C26" s="279"/>
      <c r="D26" s="279"/>
      <c r="E26" s="279"/>
      <c r="F26" s="279"/>
      <c r="G26" s="279"/>
      <c r="H26" s="279"/>
    </row>
    <row r="27" spans="1:9" ht="30" x14ac:dyDescent="0.25">
      <c r="A27" s="120" t="s">
        <v>226</v>
      </c>
      <c r="B27" s="120" t="s">
        <v>237</v>
      </c>
      <c r="C27" s="120" t="s">
        <v>238</v>
      </c>
      <c r="D27" s="120" t="s">
        <v>239</v>
      </c>
      <c r="E27" s="120" t="s">
        <v>240</v>
      </c>
      <c r="F27" s="121" t="s">
        <v>241</v>
      </c>
      <c r="G27" s="121" t="s">
        <v>271</v>
      </c>
      <c r="H27" s="121" t="s">
        <v>94</v>
      </c>
    </row>
    <row r="28" spans="1:9" ht="83.25" customHeight="1" x14ac:dyDescent="0.25">
      <c r="A28" s="299" t="s">
        <v>490</v>
      </c>
      <c r="B28" s="142" t="s">
        <v>390</v>
      </c>
      <c r="C28" s="164" t="s">
        <v>496</v>
      </c>
      <c r="D28" s="124">
        <v>5</v>
      </c>
      <c r="E28" s="124"/>
      <c r="F28" s="165">
        <f>IF(D28&lt;&gt;"",IF(E28&lt;&gt;"",D28*0.5+E28*0.5,D28),E28)</f>
        <v>5</v>
      </c>
      <c r="G28" s="300">
        <f>ROUND(AVERAGE(F28:F29),1)</f>
        <v>4.5</v>
      </c>
      <c r="H28" s="288"/>
    </row>
    <row r="29" spans="1:9" ht="93.75" customHeight="1" x14ac:dyDescent="0.25">
      <c r="A29" s="299"/>
      <c r="B29" s="142" t="s">
        <v>391</v>
      </c>
      <c r="C29" s="164" t="s">
        <v>497</v>
      </c>
      <c r="D29" s="124">
        <v>4</v>
      </c>
      <c r="E29" s="124"/>
      <c r="F29" s="165">
        <f t="shared" ref="F29:F40" si="4">IF(D29&lt;&gt;"",IF(E29&lt;&gt;"",D29*0.5+E29*0.5,D29),E29)</f>
        <v>4</v>
      </c>
      <c r="G29" s="301"/>
      <c r="H29" s="302"/>
      <c r="I29" s="115"/>
    </row>
    <row r="30" spans="1:9" ht="82.5" customHeight="1" x14ac:dyDescent="0.25">
      <c r="A30" s="299" t="s">
        <v>491</v>
      </c>
      <c r="B30" s="142" t="s">
        <v>392</v>
      </c>
      <c r="C30" s="164" t="s">
        <v>498</v>
      </c>
      <c r="D30" s="124">
        <v>3</v>
      </c>
      <c r="E30" s="124"/>
      <c r="F30" s="165">
        <f t="shared" si="4"/>
        <v>3</v>
      </c>
      <c r="G30" s="261">
        <f>ROUND(AVERAGE(F30:F31),1)</f>
        <v>2.5</v>
      </c>
      <c r="H30" s="288"/>
      <c r="I30" s="127"/>
    </row>
    <row r="31" spans="1:9" ht="116.25" customHeight="1" x14ac:dyDescent="0.25">
      <c r="A31" s="299"/>
      <c r="B31" s="142" t="s">
        <v>393</v>
      </c>
      <c r="C31" s="166" t="s">
        <v>499</v>
      </c>
      <c r="D31" s="124">
        <v>2</v>
      </c>
      <c r="E31" s="124"/>
      <c r="F31" s="165">
        <f t="shared" si="4"/>
        <v>2</v>
      </c>
      <c r="G31" s="262"/>
      <c r="H31" s="302"/>
      <c r="I31" s="115"/>
    </row>
    <row r="32" spans="1:9" ht="69.75" customHeight="1" x14ac:dyDescent="0.25">
      <c r="A32" s="299" t="s">
        <v>492</v>
      </c>
      <c r="B32" s="142" t="s">
        <v>394</v>
      </c>
      <c r="C32" s="166" t="s">
        <v>500</v>
      </c>
      <c r="D32" s="124">
        <v>5</v>
      </c>
      <c r="E32" s="124"/>
      <c r="F32" s="165">
        <f t="shared" si="4"/>
        <v>5</v>
      </c>
      <c r="G32" s="261">
        <f>ROUND(AVERAGE(F32:F34),1)</f>
        <v>5</v>
      </c>
      <c r="H32" s="288"/>
      <c r="I32" s="127"/>
    </row>
    <row r="33" spans="1:9" ht="81" customHeight="1" x14ac:dyDescent="0.25">
      <c r="A33" s="299"/>
      <c r="B33" s="142" t="s">
        <v>395</v>
      </c>
      <c r="C33" s="166" t="s">
        <v>501</v>
      </c>
      <c r="D33" s="124">
        <v>5</v>
      </c>
      <c r="E33" s="124"/>
      <c r="F33" s="165">
        <f t="shared" si="4"/>
        <v>5</v>
      </c>
      <c r="G33" s="262"/>
      <c r="H33" s="302"/>
      <c r="I33" s="127"/>
    </row>
    <row r="34" spans="1:9" ht="84.75" customHeight="1" x14ac:dyDescent="0.25">
      <c r="A34" s="299"/>
      <c r="B34" s="142" t="s">
        <v>396</v>
      </c>
      <c r="C34" s="167" t="s">
        <v>502</v>
      </c>
      <c r="D34" s="124">
        <v>5</v>
      </c>
      <c r="E34" s="124"/>
      <c r="F34" s="165">
        <f t="shared" si="4"/>
        <v>5</v>
      </c>
      <c r="G34" s="262"/>
      <c r="H34" s="302"/>
      <c r="I34" s="127"/>
    </row>
    <row r="35" spans="1:9" ht="96" customHeight="1" x14ac:dyDescent="0.25">
      <c r="A35" s="299" t="s">
        <v>493</v>
      </c>
      <c r="B35" s="142" t="s">
        <v>397</v>
      </c>
      <c r="C35" s="166" t="s">
        <v>503</v>
      </c>
      <c r="D35" s="124">
        <v>5</v>
      </c>
      <c r="E35" s="124"/>
      <c r="F35" s="165">
        <f t="shared" si="4"/>
        <v>5</v>
      </c>
      <c r="G35" s="300">
        <f>ROUND(AVERAGE(F35:F36),1)</f>
        <v>4.5</v>
      </c>
      <c r="H35" s="288"/>
      <c r="I35" s="127"/>
    </row>
    <row r="36" spans="1:9" ht="138.75" customHeight="1" x14ac:dyDescent="0.25">
      <c r="A36" s="299"/>
      <c r="B36" s="142" t="s">
        <v>398</v>
      </c>
      <c r="C36" s="166" t="s">
        <v>504</v>
      </c>
      <c r="D36" s="124">
        <v>4</v>
      </c>
      <c r="E36" s="124"/>
      <c r="F36" s="165">
        <f t="shared" si="4"/>
        <v>4</v>
      </c>
      <c r="G36" s="301"/>
      <c r="H36" s="302"/>
      <c r="I36" s="127"/>
    </row>
    <row r="37" spans="1:9" ht="106.5" customHeight="1" x14ac:dyDescent="0.25">
      <c r="A37" s="299" t="s">
        <v>494</v>
      </c>
      <c r="B37" s="142" t="s">
        <v>399</v>
      </c>
      <c r="C37" s="166" t="s">
        <v>505</v>
      </c>
      <c r="D37" s="124">
        <v>5</v>
      </c>
      <c r="E37" s="124"/>
      <c r="F37" s="165">
        <f t="shared" si="4"/>
        <v>5</v>
      </c>
      <c r="G37" s="300">
        <f>ROUND(AVERAGE(F37:F38),1)</f>
        <v>4.5</v>
      </c>
      <c r="H37" s="271"/>
      <c r="I37" s="127"/>
    </row>
    <row r="38" spans="1:9" ht="63" customHeight="1" x14ac:dyDescent="0.25">
      <c r="A38" s="299"/>
      <c r="B38" s="142" t="s">
        <v>400</v>
      </c>
      <c r="C38" s="166" t="s">
        <v>506</v>
      </c>
      <c r="D38" s="124">
        <v>4</v>
      </c>
      <c r="E38" s="124"/>
      <c r="F38" s="165">
        <f t="shared" si="4"/>
        <v>4</v>
      </c>
      <c r="G38" s="301"/>
      <c r="H38" s="272"/>
      <c r="I38" s="127"/>
    </row>
    <row r="39" spans="1:9" ht="109.5" customHeight="1" x14ac:dyDescent="0.25">
      <c r="A39" s="299" t="s">
        <v>495</v>
      </c>
      <c r="B39" s="142" t="s">
        <v>401</v>
      </c>
      <c r="C39" s="166" t="s">
        <v>507</v>
      </c>
      <c r="D39" s="124">
        <v>4</v>
      </c>
      <c r="E39" s="124"/>
      <c r="F39" s="165">
        <f t="shared" si="4"/>
        <v>4</v>
      </c>
      <c r="G39" s="305">
        <f>ROUND(AVERAGE(F39:F40),1)</f>
        <v>3</v>
      </c>
      <c r="H39" s="304"/>
      <c r="I39" s="115"/>
    </row>
    <row r="40" spans="1:9" ht="99.75" customHeight="1" x14ac:dyDescent="0.25">
      <c r="A40" s="299"/>
      <c r="B40" s="142" t="s">
        <v>402</v>
      </c>
      <c r="C40" s="166" t="s">
        <v>508</v>
      </c>
      <c r="D40" s="124">
        <v>2</v>
      </c>
      <c r="E40" s="124"/>
      <c r="F40" s="165">
        <f t="shared" si="4"/>
        <v>2</v>
      </c>
      <c r="G40" s="305"/>
      <c r="H40" s="304"/>
      <c r="I40" s="127"/>
    </row>
  </sheetData>
  <mergeCells count="23">
    <mergeCell ref="A39:A40"/>
    <mergeCell ref="G39:G40"/>
    <mergeCell ref="H39:H40"/>
    <mergeCell ref="A35:A36"/>
    <mergeCell ref="G35:G36"/>
    <mergeCell ref="H35:H36"/>
    <mergeCell ref="A37:A38"/>
    <mergeCell ref="G37:G38"/>
    <mergeCell ref="H37:H38"/>
    <mergeCell ref="A30:A31"/>
    <mergeCell ref="G30:G31"/>
    <mergeCell ref="H30:H31"/>
    <mergeCell ref="A32:A34"/>
    <mergeCell ref="G32:G34"/>
    <mergeCell ref="H32:H34"/>
    <mergeCell ref="A28:A29"/>
    <mergeCell ref="G28:G29"/>
    <mergeCell ref="H28:H29"/>
    <mergeCell ref="A1:J1"/>
    <mergeCell ref="A2:J2"/>
    <mergeCell ref="A17:B17"/>
    <mergeCell ref="A25:B25"/>
    <mergeCell ref="A26:H26"/>
  </mergeCells>
  <phoneticPr fontId="50" type="noConversion"/>
  <dataValidations count="1">
    <dataValidation type="decimal" allowBlank="1" showInputMessage="1" showErrorMessage="1" errorTitle="Dato Incorrecto" error="Por favor digite un valor correcto entre 0,0 - 5,0. Recuerde que cada computador maneja un separador de decimales diferente(intente con punto o coma, preferiblemente utilice el teclado numérico del lado derecho de su PC" sqref="D28:E40" xr:uid="{00000000-0002-0000-1000-000000000000}">
      <formula1>0</formula1>
      <formula2>5</formula2>
    </dataValidation>
  </dataValidations>
  <pageMargins left="0.7" right="0.7" top="0.75" bottom="0.75" header="0.3" footer="0.3"/>
  <pageSetup paperSize="9" orientation="portrait" horizontalDpi="0" verticalDpi="0"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26"/>
  <sheetViews>
    <sheetView zoomScale="80" zoomScaleNormal="80" workbookViewId="0">
      <selection activeCell="A2" sqref="A2:J2"/>
    </sheetView>
  </sheetViews>
  <sheetFormatPr baseColWidth="10" defaultColWidth="11.42578125" defaultRowHeight="14.25" x14ac:dyDescent="0.2"/>
  <cols>
    <col min="1" max="1" width="35.140625" style="126" customWidth="1"/>
    <col min="2" max="2" width="19" style="126" customWidth="1"/>
    <col min="3" max="3" width="31.42578125" style="126" customWidth="1"/>
    <col min="4" max="4" width="18.140625" style="126" customWidth="1"/>
    <col min="5" max="5" width="27.28515625" style="126" customWidth="1"/>
    <col min="6" max="6" width="17.140625" style="127" customWidth="1"/>
    <col min="7" max="7" width="18.7109375" style="126" customWidth="1"/>
    <col min="8" max="8" width="29.28515625" style="95" customWidth="1"/>
    <col min="9" max="9" width="18.7109375" style="95" customWidth="1"/>
    <col min="10" max="10" width="24.7109375" style="95" customWidth="1"/>
    <col min="11" max="16384" width="11.42578125" style="95"/>
  </cols>
  <sheetData>
    <row r="1" spans="1:10" ht="128.25" customHeight="1" x14ac:dyDescent="0.2">
      <c r="A1" s="294"/>
      <c r="B1" s="294"/>
      <c r="C1" s="294"/>
      <c r="D1" s="294"/>
      <c r="E1" s="294"/>
      <c r="F1" s="294"/>
      <c r="G1" s="294"/>
      <c r="H1" s="294"/>
      <c r="I1" s="294"/>
      <c r="J1" s="294"/>
    </row>
    <row r="2" spans="1:10" ht="36" customHeight="1" x14ac:dyDescent="0.2">
      <c r="A2" s="312" t="s">
        <v>510</v>
      </c>
      <c r="B2" s="313"/>
      <c r="C2" s="313"/>
      <c r="D2" s="313"/>
      <c r="E2" s="313"/>
      <c r="F2" s="313"/>
      <c r="G2" s="313"/>
      <c r="H2" s="313"/>
      <c r="I2" s="313"/>
      <c r="J2" s="313"/>
    </row>
    <row r="3" spans="1:10" ht="24" x14ac:dyDescent="0.2">
      <c r="A3" s="96" t="s">
        <v>226</v>
      </c>
      <c r="B3" s="97" t="s">
        <v>18</v>
      </c>
      <c r="C3" s="97" t="s">
        <v>227</v>
      </c>
      <c r="D3" s="97" t="s">
        <v>19</v>
      </c>
      <c r="E3" s="96" t="s">
        <v>228</v>
      </c>
      <c r="F3" s="96" t="s">
        <v>20</v>
      </c>
      <c r="G3" s="98" t="s">
        <v>21</v>
      </c>
      <c r="H3" s="97" t="s">
        <v>229</v>
      </c>
      <c r="I3" s="96" t="s">
        <v>94</v>
      </c>
      <c r="J3" s="97" t="s">
        <v>230</v>
      </c>
    </row>
    <row r="4" spans="1:10" ht="30" customHeight="1" x14ac:dyDescent="0.2">
      <c r="A4" s="62" t="s">
        <v>221</v>
      </c>
      <c r="B4" s="63">
        <f>'Ponderación Características'!C55</f>
        <v>4</v>
      </c>
      <c r="C4" s="64">
        <f>+(B4/$B$6)</f>
        <v>0.5</v>
      </c>
      <c r="D4" s="179">
        <f>ROUND(G23,1)</f>
        <v>3</v>
      </c>
      <c r="E4" s="180">
        <f>(C4*D4)</f>
        <v>1.5</v>
      </c>
      <c r="F4" s="63">
        <v>5</v>
      </c>
      <c r="G4" s="66">
        <f>(D4*100)/F4/100</f>
        <v>0.6</v>
      </c>
      <c r="H4" s="172" t="str">
        <f>IF(D4&gt;=4.5,"Se cumple plenamente",IF(AND(D4&gt;=4,D4&lt;=4.4),"Se cumple en alto grado",IF(AND(D4&gt;=3.5,D4&lt;=3.9),"Se cumple aceptablemente",IF(AND(D4&gt;=2.6,D4&lt;=3.4),"Se cumple insatisfactoriamente","No cumple"))))</f>
        <v>Se cumple insatisfactoriamente</v>
      </c>
      <c r="I4" s="161">
        <f>H23</f>
        <v>0</v>
      </c>
      <c r="J4" s="181"/>
    </row>
    <row r="5" spans="1:10" ht="31.5" customHeight="1" x14ac:dyDescent="0.2">
      <c r="A5" s="62" t="s">
        <v>222</v>
      </c>
      <c r="B5" s="63">
        <f>'Ponderación Características'!C56</f>
        <v>4</v>
      </c>
      <c r="C5" s="64">
        <f>+(B5/$B$6)</f>
        <v>0.5</v>
      </c>
      <c r="D5" s="179">
        <f>ROUND(G25,1)</f>
        <v>4</v>
      </c>
      <c r="E5" s="180">
        <f>(C5*D5)</f>
        <v>2</v>
      </c>
      <c r="F5" s="63">
        <v>5</v>
      </c>
      <c r="G5" s="66">
        <f>(D5*100)/F5/100</f>
        <v>0.8</v>
      </c>
      <c r="H5" s="172" t="str">
        <f>IF(D5&gt;=4.5,"Se cumple plenamente",IF(AND(D5&gt;=4,D5&lt;=4.4),"Se cumple en alto grado",IF(AND(D5&gt;=3.5,D5&lt;=3.9),"Se cumple aceptablemente",IF(AND(D5&gt;=2.6,D5&lt;=3.4),"Se cumple insatisfactoriamente","No cumple"))))</f>
        <v>Se cumple en alto grado</v>
      </c>
      <c r="I5" s="161">
        <f>H25</f>
        <v>0</v>
      </c>
      <c r="J5" s="181"/>
    </row>
    <row r="6" spans="1:10" ht="25.5" x14ac:dyDescent="0.2">
      <c r="A6" s="108" t="s">
        <v>231</v>
      </c>
      <c r="B6" s="173">
        <f>SUM(B4:B5)</f>
        <v>8</v>
      </c>
      <c r="C6" s="174">
        <f>SUM(C4:C5)</f>
        <v>1</v>
      </c>
      <c r="D6" s="111">
        <f>AVERAGE(D4:D5)</f>
        <v>3.5</v>
      </c>
      <c r="E6" s="180">
        <f>SUM(E4:E5)</f>
        <v>3.5</v>
      </c>
      <c r="F6" s="63">
        <v>5</v>
      </c>
      <c r="G6" s="113">
        <f>(D6*100)/F6/100</f>
        <v>0.7</v>
      </c>
      <c r="H6" s="172" t="str">
        <f>IF(D6&gt;=4.5,"Se cumple plenamente",IF(AND(D6&gt;=4,D6&lt;=4.4),"Se cumple en alto grado",IF(AND(D6&gt;=3.5,D6&lt;=3.9),"Se cumple aceptablemente",IF(AND(D6&gt;=2.6,D6&lt;=3.4),"Se cumple insatisfactoriamente","No cumple"))))</f>
        <v>Se cumple aceptablemente</v>
      </c>
      <c r="I6" s="105"/>
      <c r="J6" s="181"/>
    </row>
    <row r="7" spans="1:10" ht="15" x14ac:dyDescent="0.25">
      <c r="A7" s="108" t="s">
        <v>232</v>
      </c>
      <c r="B7" s="173">
        <f>'Ponderación Factores'!B15</f>
        <v>4</v>
      </c>
      <c r="C7" s="174">
        <f>'Ponderación Factores'!C15</f>
        <v>9.5238095238095233E-2</v>
      </c>
      <c r="D7"/>
      <c r="E7"/>
      <c r="F7" s="150"/>
      <c r="G7"/>
      <c r="H7"/>
      <c r="I7"/>
      <c r="J7"/>
    </row>
    <row r="8" spans="1:10" ht="15" x14ac:dyDescent="0.25">
      <c r="D8"/>
      <c r="E8"/>
      <c r="F8" s="150"/>
      <c r="G8"/>
      <c r="H8"/>
      <c r="I8"/>
      <c r="J8"/>
    </row>
    <row r="10" spans="1:10" x14ac:dyDescent="0.2">
      <c r="A10" s="95" t="s">
        <v>233</v>
      </c>
      <c r="B10" s="95"/>
      <c r="C10" s="95"/>
      <c r="D10" s="95"/>
      <c r="E10" s="95"/>
      <c r="F10" s="115"/>
      <c r="G10" s="95"/>
    </row>
    <row r="11" spans="1:10" x14ac:dyDescent="0.2">
      <c r="A11" s="95"/>
      <c r="B11" s="95"/>
      <c r="C11" s="95"/>
      <c r="D11" s="95"/>
      <c r="E11" s="95"/>
      <c r="F11" s="115"/>
      <c r="G11" s="95"/>
    </row>
    <row r="12" spans="1:10" ht="27" thickBot="1" x14ac:dyDescent="0.45">
      <c r="A12" s="285" t="s">
        <v>234</v>
      </c>
      <c r="B12" s="285"/>
      <c r="C12" s="95"/>
      <c r="D12" s="95"/>
      <c r="E12" s="95"/>
      <c r="F12" s="115"/>
      <c r="G12" s="95"/>
    </row>
    <row r="13" spans="1:10" ht="15.75" x14ac:dyDescent="0.2">
      <c r="A13" s="151" t="s">
        <v>106</v>
      </c>
      <c r="B13" s="152" t="s">
        <v>107</v>
      </c>
      <c r="C13" s="95"/>
      <c r="D13" s="95"/>
      <c r="E13" s="95"/>
      <c r="F13" s="115"/>
      <c r="G13" s="95"/>
    </row>
    <row r="14" spans="1:10" ht="15" x14ac:dyDescent="0.2">
      <c r="A14" s="153" t="s">
        <v>108</v>
      </c>
      <c r="B14" s="154" t="s">
        <v>109</v>
      </c>
      <c r="C14" s="95"/>
      <c r="D14" s="95"/>
      <c r="E14" s="95"/>
      <c r="F14" s="115"/>
      <c r="G14" s="95"/>
    </row>
    <row r="15" spans="1:10" ht="15" x14ac:dyDescent="0.2">
      <c r="A15" s="153" t="s">
        <v>110</v>
      </c>
      <c r="B15" s="154" t="s">
        <v>111</v>
      </c>
      <c r="C15" s="95"/>
      <c r="D15" s="95"/>
      <c r="E15" s="95"/>
      <c r="F15" s="115"/>
      <c r="G15" s="95"/>
    </row>
    <row r="16" spans="1:10" ht="15" x14ac:dyDescent="0.2">
      <c r="A16" s="153" t="s">
        <v>235</v>
      </c>
      <c r="B16" s="154" t="s">
        <v>113</v>
      </c>
      <c r="C16" s="95"/>
      <c r="D16" s="95"/>
      <c r="E16" s="95"/>
      <c r="F16" s="115"/>
      <c r="G16" s="95"/>
    </row>
    <row r="17" spans="1:9" ht="15" x14ac:dyDescent="0.2">
      <c r="A17" s="153" t="s">
        <v>114</v>
      </c>
      <c r="B17" s="154" t="s">
        <v>115</v>
      </c>
      <c r="C17" s="95"/>
      <c r="D17" s="95"/>
      <c r="E17" s="95"/>
      <c r="F17" s="115"/>
      <c r="G17" s="95"/>
    </row>
    <row r="18" spans="1:9" ht="15.75" thickBot="1" x14ac:dyDescent="0.25">
      <c r="A18" s="155" t="s">
        <v>116</v>
      </c>
      <c r="B18" s="156" t="s">
        <v>117</v>
      </c>
      <c r="C18" s="95"/>
      <c r="D18" s="95"/>
      <c r="E18" s="95"/>
      <c r="F18" s="115"/>
      <c r="G18" s="95"/>
    </row>
    <row r="19" spans="1:9" x14ac:dyDescent="0.2">
      <c r="A19" s="95"/>
      <c r="B19" s="95"/>
      <c r="C19" s="95"/>
      <c r="D19" s="95"/>
      <c r="E19" s="95"/>
      <c r="F19" s="115"/>
      <c r="G19" s="95"/>
    </row>
    <row r="20" spans="1:9" ht="44.25" customHeight="1" x14ac:dyDescent="0.2">
      <c r="A20" s="277" t="s">
        <v>270</v>
      </c>
      <c r="B20" s="277"/>
      <c r="C20" s="95"/>
      <c r="D20" s="95"/>
      <c r="E20" s="95"/>
      <c r="F20" s="115"/>
      <c r="G20" s="95"/>
    </row>
    <row r="21" spans="1:9" ht="15.75" customHeight="1" x14ac:dyDescent="0.25">
      <c r="A21" s="286" t="s">
        <v>140</v>
      </c>
      <c r="B21" s="287"/>
      <c r="C21" s="287"/>
      <c r="D21" s="287"/>
      <c r="E21" s="287"/>
      <c r="F21" s="287"/>
      <c r="G21" s="287"/>
      <c r="H21" s="287"/>
    </row>
    <row r="22" spans="1:9" s="116" customFormat="1" ht="30" x14ac:dyDescent="0.25">
      <c r="A22" s="120" t="s">
        <v>226</v>
      </c>
      <c r="B22" s="120" t="s">
        <v>237</v>
      </c>
      <c r="C22" s="120" t="s">
        <v>238</v>
      </c>
      <c r="D22" s="120" t="s">
        <v>239</v>
      </c>
      <c r="E22" s="120" t="s">
        <v>240</v>
      </c>
      <c r="F22" s="121" t="s">
        <v>241</v>
      </c>
      <c r="G22" s="121" t="s">
        <v>271</v>
      </c>
      <c r="H22" s="121" t="s">
        <v>94</v>
      </c>
    </row>
    <row r="23" spans="1:9" ht="139.5" customHeight="1" x14ac:dyDescent="0.2">
      <c r="A23" s="309" t="s">
        <v>511</v>
      </c>
      <c r="B23" s="88" t="s">
        <v>403</v>
      </c>
      <c r="C23" s="88" t="s">
        <v>513</v>
      </c>
      <c r="D23" s="124">
        <v>4</v>
      </c>
      <c r="E23" s="124"/>
      <c r="F23" s="165">
        <f>IF(D23&lt;&gt;"",IF(E23&lt;&gt;"",D23*0.5+E23*0.5,D23),E23)</f>
        <v>4</v>
      </c>
      <c r="G23" s="300">
        <f>ROUND(AVERAGE(F23:F24),1)</f>
        <v>3</v>
      </c>
      <c r="H23" s="141"/>
      <c r="I23" s="182"/>
    </row>
    <row r="24" spans="1:9" ht="124.5" customHeight="1" x14ac:dyDescent="0.2">
      <c r="A24" s="310"/>
      <c r="B24" s="88" t="s">
        <v>404</v>
      </c>
      <c r="C24" s="88" t="s">
        <v>514</v>
      </c>
      <c r="D24" s="124">
        <v>2</v>
      </c>
      <c r="E24" s="124"/>
      <c r="F24" s="165">
        <f>IF(D24&lt;&gt;"",IF(E24&lt;&gt;"",D24*0.5+E24*0.5,D24),E24)</f>
        <v>2</v>
      </c>
      <c r="G24" s="311"/>
      <c r="H24" s="141"/>
      <c r="I24" s="182"/>
    </row>
    <row r="25" spans="1:9" ht="123" customHeight="1" x14ac:dyDescent="0.2">
      <c r="A25" s="270" t="s">
        <v>512</v>
      </c>
      <c r="B25" s="88" t="s">
        <v>405</v>
      </c>
      <c r="C25" s="88" t="s">
        <v>515</v>
      </c>
      <c r="D25" s="124">
        <v>5</v>
      </c>
      <c r="E25" s="124"/>
      <c r="F25" s="165">
        <f>IF(D25&lt;&gt;"",IF(E25&lt;&gt;"",D25*0.5+E25*0.5,D25),E25)</f>
        <v>5</v>
      </c>
      <c r="G25" s="292">
        <f>ROUND(AVERAGE(F25:F26),1)</f>
        <v>4</v>
      </c>
      <c r="H25" s="304"/>
      <c r="I25" s="126"/>
    </row>
    <row r="26" spans="1:9" ht="96" customHeight="1" x14ac:dyDescent="0.2">
      <c r="A26" s="270"/>
      <c r="B26" s="88" t="s">
        <v>406</v>
      </c>
      <c r="C26" s="175" t="s">
        <v>407</v>
      </c>
      <c r="D26" s="124">
        <v>3</v>
      </c>
      <c r="E26" s="124"/>
      <c r="F26" s="165">
        <f>IF(D26&lt;&gt;"",IF(E26&lt;&gt;"",D26*0.5+E26*0.5,D26),E26)</f>
        <v>3</v>
      </c>
      <c r="G26" s="292"/>
      <c r="H26" s="304"/>
      <c r="I26" s="126"/>
    </row>
  </sheetData>
  <mergeCells count="10">
    <mergeCell ref="A25:A26"/>
    <mergeCell ref="G25:G26"/>
    <mergeCell ref="H25:H26"/>
    <mergeCell ref="A1:J1"/>
    <mergeCell ref="A2:J2"/>
    <mergeCell ref="A12:B12"/>
    <mergeCell ref="A20:B20"/>
    <mergeCell ref="A21:H21"/>
    <mergeCell ref="A23:A24"/>
    <mergeCell ref="G23:G24"/>
  </mergeCells>
  <phoneticPr fontId="50" type="noConversion"/>
  <dataValidations count="1">
    <dataValidation type="decimal" allowBlank="1" showInputMessage="1" showErrorMessage="1" errorTitle="Dato Incorrecto" error="Por favor digite un valor correcto entre 0,0 - 5,0. Recuerde que cada computador maneja un separador de decimales diferente(intente con punto o coma, preferiblemente utilice el teclado numérico del lado derecho de su PC" sqref="D23:E26" xr:uid="{00000000-0002-0000-1100-000000000000}">
      <formula1>0</formula1>
      <formula2>5</formula2>
    </dataValidation>
  </dataValidations>
  <pageMargins left="0.70866141732283472" right="0.70866141732283472" top="0.74803149606299213" bottom="0.74803149606299213" header="0.31496062992125984" footer="0.31496062992125984"/>
  <pageSetup paperSize="9" scale="80" orientation="portrait"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B1:AD12"/>
  <sheetViews>
    <sheetView tabSelected="1" workbookViewId="0">
      <selection activeCell="O15" sqref="O15"/>
    </sheetView>
  </sheetViews>
  <sheetFormatPr baseColWidth="10" defaultColWidth="5.7109375" defaultRowHeight="15" x14ac:dyDescent="0.25"/>
  <cols>
    <col min="1" max="1" width="2" style="203" customWidth="1"/>
    <col min="2" max="25" width="5.7109375" style="203"/>
    <col min="26" max="26" width="7.42578125" style="203" customWidth="1"/>
    <col min="27" max="27" width="1.85546875" style="203" customWidth="1"/>
    <col min="28" max="16384" width="5.7109375" style="203"/>
  </cols>
  <sheetData>
    <row r="1" spans="2:30" s="199" customFormat="1" ht="7.5" customHeight="1" thickBot="1" x14ac:dyDescent="0.3"/>
    <row r="2" spans="2:30" s="199" customFormat="1" ht="12.75" thickBot="1" x14ac:dyDescent="0.3">
      <c r="B2" s="335"/>
      <c r="C2" s="335"/>
      <c r="D2" s="336" t="s">
        <v>542</v>
      </c>
      <c r="E2" s="337"/>
      <c r="F2" s="337"/>
      <c r="G2" s="337"/>
      <c r="H2" s="337"/>
      <c r="I2" s="337"/>
      <c r="J2" s="337"/>
      <c r="K2" s="337"/>
      <c r="L2" s="337"/>
      <c r="M2" s="337"/>
      <c r="N2" s="337"/>
      <c r="O2" s="337"/>
      <c r="P2" s="337"/>
      <c r="Q2" s="337"/>
      <c r="R2" s="337"/>
      <c r="S2" s="337"/>
      <c r="T2" s="337"/>
      <c r="U2" s="337"/>
      <c r="V2" s="338"/>
      <c r="W2" s="342" t="s">
        <v>573</v>
      </c>
      <c r="X2" s="343"/>
      <c r="Y2" s="425" t="s">
        <v>547</v>
      </c>
      <c r="Z2" s="426"/>
      <c r="AB2" s="200"/>
      <c r="AC2" s="200"/>
      <c r="AD2" s="200"/>
    </row>
    <row r="3" spans="2:30" s="199" customFormat="1" ht="12.75" thickBot="1" x14ac:dyDescent="0.3">
      <c r="B3" s="335"/>
      <c r="C3" s="335"/>
      <c r="D3" s="339"/>
      <c r="E3" s="340"/>
      <c r="F3" s="340"/>
      <c r="G3" s="340"/>
      <c r="H3" s="340"/>
      <c r="I3" s="340"/>
      <c r="J3" s="340"/>
      <c r="K3" s="340"/>
      <c r="L3" s="340"/>
      <c r="M3" s="340"/>
      <c r="N3" s="340"/>
      <c r="O3" s="340"/>
      <c r="P3" s="340"/>
      <c r="Q3" s="340"/>
      <c r="R3" s="340"/>
      <c r="S3" s="340"/>
      <c r="T3" s="340"/>
      <c r="U3" s="340"/>
      <c r="V3" s="341"/>
      <c r="W3" s="342" t="s">
        <v>574</v>
      </c>
      <c r="X3" s="343"/>
      <c r="Y3" s="427" t="s">
        <v>581</v>
      </c>
      <c r="Z3" s="428"/>
    </row>
    <row r="4" spans="2:30" s="199" customFormat="1" ht="12.75" thickBot="1" x14ac:dyDescent="0.3">
      <c r="B4" s="335"/>
      <c r="C4" s="335"/>
      <c r="D4" s="344" t="s">
        <v>585</v>
      </c>
      <c r="E4" s="345"/>
      <c r="F4" s="345"/>
      <c r="G4" s="345"/>
      <c r="H4" s="345"/>
      <c r="I4" s="345"/>
      <c r="J4" s="345"/>
      <c r="K4" s="345"/>
      <c r="L4" s="345"/>
      <c r="M4" s="345"/>
      <c r="N4" s="345"/>
      <c r="O4" s="345"/>
      <c r="P4" s="345"/>
      <c r="Q4" s="345"/>
      <c r="R4" s="345"/>
      <c r="S4" s="345"/>
      <c r="T4" s="345"/>
      <c r="U4" s="345"/>
      <c r="V4" s="346"/>
      <c r="W4" s="342" t="s">
        <v>545</v>
      </c>
      <c r="X4" s="343"/>
      <c r="Y4" s="328">
        <v>45075</v>
      </c>
      <c r="Z4" s="426"/>
    </row>
    <row r="5" spans="2:30" s="199" customFormat="1" ht="12.75" thickBot="1" x14ac:dyDescent="0.3">
      <c r="B5" s="335"/>
      <c r="C5" s="335"/>
      <c r="D5" s="347"/>
      <c r="E5" s="348"/>
      <c r="F5" s="348"/>
      <c r="G5" s="348"/>
      <c r="H5" s="348"/>
      <c r="I5" s="348"/>
      <c r="J5" s="348"/>
      <c r="K5" s="348"/>
      <c r="L5" s="348"/>
      <c r="M5" s="348"/>
      <c r="N5" s="348"/>
      <c r="O5" s="348"/>
      <c r="P5" s="348"/>
      <c r="Q5" s="348"/>
      <c r="R5" s="348"/>
      <c r="S5" s="348"/>
      <c r="T5" s="348"/>
      <c r="U5" s="348"/>
      <c r="V5" s="349"/>
      <c r="W5" s="342" t="s">
        <v>575</v>
      </c>
      <c r="X5" s="343"/>
      <c r="Y5" s="425" t="s">
        <v>576</v>
      </c>
      <c r="Z5" s="426"/>
    </row>
    <row r="6" spans="2:30" s="201" customFormat="1" ht="13.5" thickBot="1" x14ac:dyDescent="0.3">
      <c r="B6" s="350" t="s">
        <v>550</v>
      </c>
      <c r="C6" s="350"/>
      <c r="D6" s="350"/>
      <c r="E6" s="350"/>
      <c r="F6" s="350"/>
      <c r="G6" s="350"/>
      <c r="H6" s="350"/>
      <c r="I6" s="350"/>
      <c r="J6" s="350" t="s">
        <v>551</v>
      </c>
      <c r="K6" s="350"/>
      <c r="L6" s="350"/>
      <c r="M6" s="350"/>
      <c r="N6" s="350"/>
      <c r="O6" s="350"/>
      <c r="P6" s="350"/>
      <c r="Q6" s="350"/>
      <c r="R6" s="350"/>
      <c r="S6" s="350" t="s">
        <v>552</v>
      </c>
      <c r="T6" s="350"/>
      <c r="U6" s="350"/>
      <c r="V6" s="350"/>
      <c r="W6" s="350"/>
      <c r="X6" s="350"/>
      <c r="Y6" s="350"/>
      <c r="Z6" s="350"/>
    </row>
    <row r="7" spans="2:30" s="202" customFormat="1" ht="13.5" thickBot="1" x14ac:dyDescent="0.3">
      <c r="B7" s="334" t="s">
        <v>553</v>
      </c>
      <c r="C7" s="334"/>
      <c r="D7" s="334"/>
      <c r="E7" s="334"/>
      <c r="F7" s="334"/>
      <c r="G7" s="334"/>
      <c r="H7" s="334"/>
      <c r="I7" s="334"/>
      <c r="J7" s="334" t="s">
        <v>554</v>
      </c>
      <c r="K7" s="334"/>
      <c r="L7" s="334"/>
      <c r="M7" s="334"/>
      <c r="N7" s="334"/>
      <c r="O7" s="334"/>
      <c r="P7" s="334"/>
      <c r="Q7" s="334"/>
      <c r="R7" s="334"/>
      <c r="S7" s="334" t="s">
        <v>555</v>
      </c>
      <c r="T7" s="334"/>
      <c r="U7" s="334"/>
      <c r="V7" s="334"/>
      <c r="W7" s="334"/>
      <c r="X7" s="334"/>
      <c r="Y7" s="334"/>
      <c r="Z7" s="334"/>
    </row>
    <row r="8" spans="2:30" ht="9" customHeight="1" thickBot="1" x14ac:dyDescent="0.3"/>
    <row r="9" spans="2:30" s="204" customFormat="1" ht="19.5" thickBot="1" x14ac:dyDescent="0.3">
      <c r="B9" s="317" t="s">
        <v>577</v>
      </c>
      <c r="C9" s="318"/>
      <c r="D9" s="318"/>
      <c r="E9" s="318"/>
      <c r="F9" s="318"/>
      <c r="G9" s="318"/>
      <c r="H9" s="318"/>
      <c r="I9" s="318"/>
      <c r="J9" s="318"/>
      <c r="K9" s="318"/>
      <c r="L9" s="318"/>
      <c r="M9" s="318"/>
      <c r="N9" s="318"/>
      <c r="O9" s="318"/>
      <c r="P9" s="318"/>
      <c r="Q9" s="318"/>
      <c r="R9" s="318"/>
      <c r="S9" s="318"/>
      <c r="T9" s="318"/>
      <c r="U9" s="318"/>
      <c r="V9" s="318"/>
      <c r="W9" s="318"/>
      <c r="X9" s="318"/>
      <c r="Y9" s="318"/>
      <c r="Z9" s="319"/>
    </row>
    <row r="10" spans="2:30" ht="15.75" thickBot="1" x14ac:dyDescent="0.3">
      <c r="B10" s="320" t="s">
        <v>574</v>
      </c>
      <c r="C10" s="321"/>
      <c r="D10" s="320" t="s">
        <v>578</v>
      </c>
      <c r="E10" s="321"/>
      <c r="F10" s="321"/>
      <c r="G10" s="321"/>
      <c r="H10" s="321"/>
      <c r="I10" s="321"/>
      <c r="J10" s="321"/>
      <c r="K10" s="321"/>
      <c r="L10" s="321"/>
      <c r="M10" s="322"/>
      <c r="N10" s="320" t="s">
        <v>545</v>
      </c>
      <c r="O10" s="321"/>
      <c r="P10" s="322"/>
      <c r="Q10" s="320" t="s">
        <v>579</v>
      </c>
      <c r="R10" s="321"/>
      <c r="S10" s="321"/>
      <c r="T10" s="321"/>
      <c r="U10" s="321"/>
      <c r="V10" s="321"/>
      <c r="W10" s="321"/>
      <c r="X10" s="321"/>
      <c r="Y10" s="321"/>
      <c r="Z10" s="322"/>
    </row>
    <row r="11" spans="2:30" ht="21.75" customHeight="1" thickBot="1" x14ac:dyDescent="0.3">
      <c r="B11" s="323" t="s">
        <v>548</v>
      </c>
      <c r="C11" s="324"/>
      <c r="D11" s="325" t="s">
        <v>580</v>
      </c>
      <c r="E11" s="326"/>
      <c r="F11" s="326"/>
      <c r="G11" s="326"/>
      <c r="H11" s="326"/>
      <c r="I11" s="326"/>
      <c r="J11" s="326"/>
      <c r="K11" s="326"/>
      <c r="L11" s="326"/>
      <c r="M11" s="327"/>
      <c r="N11" s="328">
        <v>43154</v>
      </c>
      <c r="O11" s="329"/>
      <c r="P11" s="330"/>
      <c r="Q11" s="331" t="s">
        <v>583</v>
      </c>
      <c r="R11" s="332"/>
      <c r="S11" s="332"/>
      <c r="T11" s="332"/>
      <c r="U11" s="332"/>
      <c r="V11" s="332"/>
      <c r="W11" s="332"/>
      <c r="X11" s="332"/>
      <c r="Y11" s="332"/>
      <c r="Z11" s="333"/>
    </row>
    <row r="12" spans="2:30" ht="94.5" customHeight="1" thickBot="1" x14ac:dyDescent="0.3">
      <c r="B12" s="427" t="s">
        <v>581</v>
      </c>
      <c r="C12" s="429"/>
      <c r="D12" s="430" t="s">
        <v>584</v>
      </c>
      <c r="E12" s="431"/>
      <c r="F12" s="431"/>
      <c r="G12" s="431"/>
      <c r="H12" s="431"/>
      <c r="I12" s="431"/>
      <c r="J12" s="431"/>
      <c r="K12" s="431"/>
      <c r="L12" s="431"/>
      <c r="M12" s="432"/>
      <c r="N12" s="328">
        <v>45075</v>
      </c>
      <c r="O12" s="329"/>
      <c r="P12" s="330"/>
      <c r="Q12" s="433" t="s">
        <v>582</v>
      </c>
      <c r="R12" s="332"/>
      <c r="S12" s="332"/>
      <c r="T12" s="332"/>
      <c r="U12" s="332"/>
      <c r="V12" s="332"/>
      <c r="W12" s="332"/>
      <c r="X12" s="332"/>
      <c r="Y12" s="332"/>
      <c r="Z12" s="333"/>
    </row>
  </sheetData>
  <sheetProtection algorithmName="SHA-512" hashValue="coiDysUfUIomKi6ALU2Dk6TxDDktJNMFTC5SjqEiNwTgQ8QjmT1Pb/oNku0khV3qMtMGzW+NJ4BE0FOduA1bfA==" saltValue="z8QLhy9xZOoDlX52xQ+kCw==" spinCount="100000" sheet="1" objects="1" scenarios="1"/>
  <mergeCells count="30">
    <mergeCell ref="S6:Z6"/>
    <mergeCell ref="B7:I7"/>
    <mergeCell ref="J7:R7"/>
    <mergeCell ref="S7:Z7"/>
    <mergeCell ref="B2:C5"/>
    <mergeCell ref="D2:V3"/>
    <mergeCell ref="W2:X2"/>
    <mergeCell ref="Y2:Z2"/>
    <mergeCell ref="W3:X3"/>
    <mergeCell ref="Y3:Z3"/>
    <mergeCell ref="D4:V5"/>
    <mergeCell ref="W4:X4"/>
    <mergeCell ref="Y4:Z4"/>
    <mergeCell ref="W5:X5"/>
    <mergeCell ref="Y5:Z5"/>
    <mergeCell ref="B6:I6"/>
    <mergeCell ref="J6:R6"/>
    <mergeCell ref="B12:C12"/>
    <mergeCell ref="D12:M12"/>
    <mergeCell ref="N12:P12"/>
    <mergeCell ref="Q12:Z12"/>
    <mergeCell ref="B9:Z9"/>
    <mergeCell ref="B10:C10"/>
    <mergeCell ref="D10:M10"/>
    <mergeCell ref="N10:P10"/>
    <mergeCell ref="Q10:Z10"/>
    <mergeCell ref="B11:C11"/>
    <mergeCell ref="D11:M11"/>
    <mergeCell ref="N11:P11"/>
    <mergeCell ref="Q11:Z11"/>
  </mergeCells>
  <pageMargins left="0.70866141732283472" right="0.70866141732283472" top="0.74803149606299213" bottom="0.74803149606299213" header="0.31496062992125984" footer="0.31496062992125984"/>
  <pageSetup scale="83" fitToHeight="0" orientation="landscape" r:id="rId1"/>
  <headerFooter>
    <oddFooter>&amp;C** Copia No Controlada**&amp;RHoja &amp;P de &amp;N</oddFooter>
  </headerFooter>
  <ignoredErrors>
    <ignoredError sqref="Y3 B11:C12" numberStoredAsText="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23"/>
  <sheetViews>
    <sheetView zoomScale="110" zoomScaleNormal="110" workbookViewId="0">
      <selection activeCell="A3" sqref="A3:D3"/>
    </sheetView>
  </sheetViews>
  <sheetFormatPr baseColWidth="10" defaultColWidth="11.42578125" defaultRowHeight="14.25" x14ac:dyDescent="0.2"/>
  <cols>
    <col min="1" max="1" width="44.28515625" style="95" customWidth="1"/>
    <col min="2" max="2" width="32.140625" style="95" customWidth="1"/>
    <col min="3" max="3" width="34.42578125" style="95" customWidth="1"/>
    <col min="4" max="4" width="28.140625" style="95" customWidth="1"/>
    <col min="5" max="5" width="2.140625" style="95" customWidth="1"/>
    <col min="6" max="16384" width="11.42578125" style="95"/>
  </cols>
  <sheetData>
    <row r="1" spans="1:4" ht="120" customHeight="1" x14ac:dyDescent="0.2">
      <c r="A1" s="212"/>
      <c r="B1" s="212"/>
      <c r="C1" s="212"/>
      <c r="D1" s="212"/>
    </row>
    <row r="2" spans="1:4" ht="53.25" customHeight="1" x14ac:dyDescent="0.2">
      <c r="A2" s="213" t="s">
        <v>532</v>
      </c>
      <c r="B2" s="214"/>
      <c r="C2" s="214"/>
      <c r="D2" s="214"/>
    </row>
    <row r="3" spans="1:4" ht="15.75" customHeight="1" x14ac:dyDescent="0.2">
      <c r="A3" s="215" t="s">
        <v>533</v>
      </c>
      <c r="B3" s="215"/>
      <c r="C3" s="215"/>
      <c r="D3" s="215"/>
    </row>
    <row r="4" spans="1:4" ht="15.75" x14ac:dyDescent="0.2">
      <c r="A4" s="185" t="s">
        <v>516</v>
      </c>
      <c r="B4" s="216"/>
      <c r="C4" s="217"/>
      <c r="D4" s="217"/>
    </row>
    <row r="5" spans="1:4" ht="15.75" x14ac:dyDescent="0.2">
      <c r="A5" s="186" t="s">
        <v>517</v>
      </c>
      <c r="B5" s="218"/>
      <c r="C5" s="218"/>
      <c r="D5" s="218"/>
    </row>
    <row r="6" spans="1:4" ht="15.75" x14ac:dyDescent="0.2">
      <c r="A6" s="185" t="s">
        <v>518</v>
      </c>
      <c r="B6" s="219"/>
      <c r="C6" s="219"/>
      <c r="D6" s="219"/>
    </row>
    <row r="7" spans="1:4" ht="15.75" x14ac:dyDescent="0.2">
      <c r="A7" s="185" t="s">
        <v>519</v>
      </c>
      <c r="B7" s="219"/>
      <c r="C7" s="219"/>
      <c r="D7" s="219"/>
    </row>
    <row r="8" spans="1:4" ht="31.5" x14ac:dyDescent="0.2">
      <c r="A8" s="185" t="s">
        <v>520</v>
      </c>
      <c r="B8" s="219"/>
      <c r="C8" s="219"/>
      <c r="D8" s="219"/>
    </row>
    <row r="9" spans="1:4" ht="15.75" x14ac:dyDescent="0.2">
      <c r="A9" s="187" t="s">
        <v>521</v>
      </c>
      <c r="B9" s="219"/>
      <c r="C9" s="219"/>
      <c r="D9" s="219"/>
    </row>
    <row r="10" spans="1:4" ht="15.75" x14ac:dyDescent="0.2">
      <c r="A10" s="185" t="s">
        <v>522</v>
      </c>
      <c r="B10" s="229"/>
      <c r="C10" s="230"/>
      <c r="D10" s="231"/>
    </row>
    <row r="11" spans="1:4" ht="15.75" x14ac:dyDescent="0.2">
      <c r="A11" s="185" t="s">
        <v>523</v>
      </c>
      <c r="B11" s="219"/>
      <c r="C11" s="219"/>
      <c r="D11" s="219"/>
    </row>
    <row r="12" spans="1:4" ht="30" x14ac:dyDescent="0.2">
      <c r="A12" s="210" t="s">
        <v>524</v>
      </c>
      <c r="B12" s="220" t="s">
        <v>538</v>
      </c>
      <c r="C12" s="221"/>
      <c r="D12" s="188" t="s">
        <v>539</v>
      </c>
    </row>
    <row r="13" spans="1:4" x14ac:dyDescent="0.2">
      <c r="A13" s="211"/>
      <c r="B13" s="222"/>
      <c r="C13" s="223"/>
      <c r="D13" s="177"/>
    </row>
    <row r="14" spans="1:4" ht="15.75" x14ac:dyDescent="0.2">
      <c r="A14" s="187" t="s">
        <v>525</v>
      </c>
      <c r="B14" s="224"/>
      <c r="C14" s="225"/>
      <c r="D14" s="225"/>
    </row>
    <row r="15" spans="1:4" ht="15.75" x14ac:dyDescent="0.2">
      <c r="A15" s="185" t="s">
        <v>526</v>
      </c>
      <c r="B15" s="226"/>
      <c r="C15" s="226"/>
      <c r="D15" s="226"/>
    </row>
    <row r="16" spans="1:4" ht="15.75" x14ac:dyDescent="0.2">
      <c r="A16" s="185" t="s">
        <v>527</v>
      </c>
      <c r="B16" s="227"/>
      <c r="C16" s="228"/>
      <c r="D16" s="228"/>
    </row>
    <row r="17" spans="1:4" ht="15.75" x14ac:dyDescent="0.2">
      <c r="A17" s="189" t="s">
        <v>528</v>
      </c>
      <c r="B17" s="190" t="s">
        <v>529</v>
      </c>
      <c r="C17" s="190" t="s">
        <v>530</v>
      </c>
      <c r="D17" s="190" t="s">
        <v>531</v>
      </c>
    </row>
    <row r="18" spans="1:4" x14ac:dyDescent="0.2">
      <c r="A18" s="191">
        <v>1</v>
      </c>
      <c r="B18" s="192"/>
      <c r="C18" s="192"/>
      <c r="D18" s="192"/>
    </row>
    <row r="19" spans="1:4" x14ac:dyDescent="0.2">
      <c r="A19" s="191">
        <v>2</v>
      </c>
      <c r="B19" s="192"/>
      <c r="C19" s="192"/>
      <c r="D19" s="192"/>
    </row>
    <row r="20" spans="1:4" x14ac:dyDescent="0.2">
      <c r="A20" s="191">
        <v>3</v>
      </c>
      <c r="B20" s="192"/>
      <c r="C20" s="192"/>
      <c r="D20" s="192"/>
    </row>
    <row r="21" spans="1:4" x14ac:dyDescent="0.2">
      <c r="A21" s="191">
        <v>4</v>
      </c>
      <c r="B21" s="192"/>
      <c r="C21" s="192"/>
      <c r="D21" s="192"/>
    </row>
    <row r="22" spans="1:4" x14ac:dyDescent="0.2">
      <c r="A22" s="191">
        <v>5</v>
      </c>
      <c r="B22" s="192"/>
      <c r="C22" s="192"/>
      <c r="D22" s="192"/>
    </row>
    <row r="23" spans="1:4" x14ac:dyDescent="0.2">
      <c r="A23" s="193"/>
      <c r="B23" s="194"/>
      <c r="C23" s="194"/>
      <c r="D23" s="194"/>
    </row>
  </sheetData>
  <mergeCells count="17">
    <mergeCell ref="B14:D14"/>
    <mergeCell ref="B15:D15"/>
    <mergeCell ref="B16:D16"/>
    <mergeCell ref="B7:D7"/>
    <mergeCell ref="B8:D8"/>
    <mergeCell ref="B9:D9"/>
    <mergeCell ref="B10:D10"/>
    <mergeCell ref="B11:D11"/>
    <mergeCell ref="A12:A13"/>
    <mergeCell ref="A1:D1"/>
    <mergeCell ref="A2:D2"/>
    <mergeCell ref="A3:D3"/>
    <mergeCell ref="B4:D4"/>
    <mergeCell ref="B5:D5"/>
    <mergeCell ref="B6:D6"/>
    <mergeCell ref="B12:C12"/>
    <mergeCell ref="B13:C13"/>
  </mergeCells>
  <pageMargins left="0.78740157480314965" right="0.78740157480314965" top="0.78740157480314965" bottom="0.78740157480314965" header="0.31496062992125984" footer="0.31496062992125984"/>
  <pageSetup scale="85" fitToHeight="0" orientation="landscape" r:id="rId1"/>
  <headerFooter>
    <oddFooter>&amp;C**Copia No Controlada**&amp;RHoja &amp;P de &amp;N</odd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
  <dimension ref="A1:G9"/>
  <sheetViews>
    <sheetView zoomScale="70" zoomScaleNormal="70" workbookViewId="0">
      <selection activeCell="D8" sqref="D8:E8"/>
    </sheetView>
  </sheetViews>
  <sheetFormatPr baseColWidth="10" defaultRowHeight="15" x14ac:dyDescent="0.25"/>
  <cols>
    <col min="1" max="1" width="25.28515625" customWidth="1"/>
    <col min="2" max="2" width="36.42578125" customWidth="1"/>
    <col min="3" max="3" width="17.42578125" style="1" customWidth="1"/>
    <col min="4" max="4" width="21.140625" style="1" customWidth="1"/>
    <col min="5" max="5" width="92.28515625" customWidth="1"/>
    <col min="6" max="6" width="57.7109375" customWidth="1"/>
    <col min="7" max="7" width="19.7109375" customWidth="1"/>
  </cols>
  <sheetData>
    <row r="1" spans="1:7" ht="18.75" x14ac:dyDescent="0.3">
      <c r="A1" s="354" t="s">
        <v>0</v>
      </c>
      <c r="B1" s="355"/>
      <c r="C1" s="355"/>
      <c r="D1" s="355"/>
      <c r="E1" s="355"/>
      <c r="F1" s="355"/>
      <c r="G1" s="356"/>
    </row>
    <row r="2" spans="1:7" ht="18.75" x14ac:dyDescent="0.3">
      <c r="A2" s="357" t="s">
        <v>1</v>
      </c>
      <c r="B2" s="358"/>
      <c r="C2" s="358"/>
      <c r="D2" s="358"/>
      <c r="E2" s="358"/>
      <c r="F2" s="358"/>
      <c r="G2" s="359"/>
    </row>
    <row r="3" spans="1:7" ht="19.5" thickBot="1" x14ac:dyDescent="0.35">
      <c r="A3" s="360" t="s">
        <v>2</v>
      </c>
      <c r="B3" s="361"/>
      <c r="C3" s="361"/>
      <c r="D3" s="361"/>
      <c r="E3" s="361"/>
      <c r="F3" s="361"/>
      <c r="G3" s="362"/>
    </row>
    <row r="4" spans="1:7" ht="15.75" thickBot="1" x14ac:dyDescent="0.3"/>
    <row r="5" spans="1:7" ht="34.5" customHeight="1" thickBot="1" x14ac:dyDescent="0.3">
      <c r="A5" s="15" t="s">
        <v>14</v>
      </c>
      <c r="B5" s="16" t="s">
        <v>3</v>
      </c>
      <c r="C5" s="16" t="s">
        <v>4</v>
      </c>
      <c r="D5" s="16" t="s">
        <v>5</v>
      </c>
      <c r="E5" s="16" t="s">
        <v>16</v>
      </c>
      <c r="F5" s="16" t="s">
        <v>17</v>
      </c>
      <c r="G5" s="15" t="s">
        <v>15</v>
      </c>
    </row>
    <row r="6" spans="1:7" ht="211.5" customHeight="1" x14ac:dyDescent="0.25">
      <c r="A6" s="363" t="s">
        <v>6</v>
      </c>
      <c r="B6" s="7" t="s">
        <v>7</v>
      </c>
      <c r="C6" s="8">
        <v>5</v>
      </c>
      <c r="D6" s="9">
        <f>+C6/$C$9</f>
        <v>0.35714285714285715</v>
      </c>
      <c r="E6" s="6"/>
      <c r="F6" s="10" t="s">
        <v>11</v>
      </c>
      <c r="G6" s="14">
        <f>+LEN(E6)-2000</f>
        <v>-2000</v>
      </c>
    </row>
    <row r="7" spans="1:7" ht="225" customHeight="1" x14ac:dyDescent="0.25">
      <c r="A7" s="364"/>
      <c r="B7" s="5" t="s">
        <v>8</v>
      </c>
      <c r="C7" s="3">
        <v>4</v>
      </c>
      <c r="D7" s="4">
        <f>+C7/$C$9</f>
        <v>0.2857142857142857</v>
      </c>
      <c r="E7" s="6"/>
      <c r="F7" s="2" t="s">
        <v>12</v>
      </c>
      <c r="G7" s="14">
        <f>+LEN(E7)-2000</f>
        <v>-2000</v>
      </c>
    </row>
    <row r="8" spans="1:7" ht="199.5" customHeight="1" thickBot="1" x14ac:dyDescent="0.3">
      <c r="A8" s="364"/>
      <c r="B8" s="5" t="s">
        <v>9</v>
      </c>
      <c r="C8" s="3">
        <v>5</v>
      </c>
      <c r="D8" s="12">
        <f>+C8/$C$9</f>
        <v>0.35714285714285715</v>
      </c>
      <c r="E8" s="6"/>
      <c r="F8" s="13" t="s">
        <v>13</v>
      </c>
      <c r="G8" s="14">
        <f>+LEN(E8)-2000</f>
        <v>-2000</v>
      </c>
    </row>
    <row r="9" spans="1:7" ht="15.75" thickBot="1" x14ac:dyDescent="0.3">
      <c r="A9" s="365" t="s">
        <v>10</v>
      </c>
      <c r="B9" s="366"/>
      <c r="C9" s="11">
        <f>SUM(C6:C8)</f>
        <v>14</v>
      </c>
      <c r="D9" s="351"/>
      <c r="E9" s="352"/>
      <c r="F9" s="352"/>
      <c r="G9" s="353"/>
    </row>
  </sheetData>
  <mergeCells count="6">
    <mergeCell ref="D9:G9"/>
    <mergeCell ref="A1:G1"/>
    <mergeCell ref="A2:G2"/>
    <mergeCell ref="A3:G3"/>
    <mergeCell ref="A6:A8"/>
    <mergeCell ref="A9:B9"/>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3"/>
  <dimension ref="A1:G9"/>
  <sheetViews>
    <sheetView zoomScale="85" zoomScaleNormal="85" workbookViewId="0">
      <selection activeCell="D8" sqref="D8:E8"/>
    </sheetView>
  </sheetViews>
  <sheetFormatPr baseColWidth="10" defaultRowHeight="15" x14ac:dyDescent="0.25"/>
  <cols>
    <col min="1" max="1" width="22.42578125" customWidth="1"/>
    <col min="2" max="2" width="36.42578125" customWidth="1"/>
    <col min="3" max="3" width="23.42578125" style="1" customWidth="1"/>
    <col min="4" max="4" width="16.42578125" style="1" customWidth="1"/>
    <col min="5" max="5" width="72.140625" customWidth="1"/>
    <col min="6" max="6" width="54" customWidth="1"/>
    <col min="7" max="7" width="19.7109375" customWidth="1"/>
  </cols>
  <sheetData>
    <row r="1" spans="1:7" ht="15.75" x14ac:dyDescent="0.25">
      <c r="A1" s="367" t="s">
        <v>0</v>
      </c>
      <c r="B1" s="367"/>
      <c r="C1" s="367"/>
      <c r="D1" s="367"/>
      <c r="E1" s="367"/>
      <c r="F1" s="367"/>
      <c r="G1" s="367"/>
    </row>
    <row r="2" spans="1:7" ht="15.75" x14ac:dyDescent="0.25">
      <c r="A2" s="367" t="s">
        <v>1</v>
      </c>
      <c r="B2" s="367"/>
      <c r="C2" s="367"/>
      <c r="D2" s="367"/>
      <c r="E2" s="367"/>
      <c r="F2" s="367"/>
      <c r="G2" s="367"/>
    </row>
    <row r="3" spans="1:7" ht="15.75" x14ac:dyDescent="0.25">
      <c r="A3" s="367" t="s">
        <v>2</v>
      </c>
      <c r="B3" s="367"/>
      <c r="C3" s="367"/>
      <c r="D3" s="367"/>
      <c r="E3" s="367"/>
      <c r="F3" s="367"/>
      <c r="G3" s="367"/>
    </row>
    <row r="4" spans="1:7" ht="15.75" thickBot="1" x14ac:dyDescent="0.3"/>
    <row r="5" spans="1:7" ht="34.5" customHeight="1" thickBot="1" x14ac:dyDescent="0.3">
      <c r="A5" s="17" t="s">
        <v>22</v>
      </c>
      <c r="B5" s="17" t="s">
        <v>3</v>
      </c>
      <c r="C5" s="17" t="s">
        <v>4</v>
      </c>
      <c r="D5" s="17" t="s">
        <v>5</v>
      </c>
      <c r="E5" s="17" t="s">
        <v>23</v>
      </c>
      <c r="F5" s="16" t="s">
        <v>24</v>
      </c>
      <c r="G5" s="15" t="s">
        <v>15</v>
      </c>
    </row>
    <row r="6" spans="1:7" ht="172.5" customHeight="1" x14ac:dyDescent="0.25">
      <c r="A6" s="368" t="s">
        <v>25</v>
      </c>
      <c r="B6" s="18" t="s">
        <v>26</v>
      </c>
      <c r="C6" s="19">
        <v>5</v>
      </c>
      <c r="D6" s="20">
        <f>+C6/$C$9</f>
        <v>0.35714285714285715</v>
      </c>
      <c r="E6" s="21"/>
      <c r="F6" s="22" t="s">
        <v>27</v>
      </c>
      <c r="G6" s="14">
        <f>+LEN(E6)-2000</f>
        <v>-2000</v>
      </c>
    </row>
    <row r="7" spans="1:7" ht="172.5" customHeight="1" x14ac:dyDescent="0.25">
      <c r="A7" s="369"/>
      <c r="B7" s="23" t="s">
        <v>28</v>
      </c>
      <c r="C7" s="24">
        <v>5</v>
      </c>
      <c r="D7" s="25">
        <f>+C7/$C$9</f>
        <v>0.35714285714285715</v>
      </c>
      <c r="E7" s="26"/>
      <c r="F7" s="27" t="s">
        <v>29</v>
      </c>
      <c r="G7" s="14">
        <f>+LEN(E7)-2000</f>
        <v>-2000</v>
      </c>
    </row>
    <row r="8" spans="1:7" ht="172.5" customHeight="1" thickBot="1" x14ac:dyDescent="0.3">
      <c r="A8" s="370"/>
      <c r="B8" s="28" t="s">
        <v>30</v>
      </c>
      <c r="C8" s="24">
        <v>4</v>
      </c>
      <c r="D8" s="25">
        <f>+C8/$C$9</f>
        <v>0.2857142857142857</v>
      </c>
      <c r="E8" s="26"/>
      <c r="F8" s="29" t="s">
        <v>31</v>
      </c>
      <c r="G8" s="14">
        <f>+LEN(E8)-2000</f>
        <v>-2000</v>
      </c>
    </row>
    <row r="9" spans="1:7" ht="15.75" thickBot="1" x14ac:dyDescent="0.3">
      <c r="A9" s="371" t="s">
        <v>10</v>
      </c>
      <c r="B9" s="372"/>
      <c r="C9" s="30">
        <f>SUM(C6:C8)</f>
        <v>14</v>
      </c>
      <c r="D9" s="373"/>
      <c r="E9" s="374"/>
      <c r="F9" s="374"/>
      <c r="G9" s="374"/>
    </row>
  </sheetData>
  <mergeCells count="6">
    <mergeCell ref="A1:G1"/>
    <mergeCell ref="A2:G2"/>
    <mergeCell ref="A3:G3"/>
    <mergeCell ref="A6:A8"/>
    <mergeCell ref="A9:B9"/>
    <mergeCell ref="D9:G9"/>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5"/>
  <dimension ref="A1:G11"/>
  <sheetViews>
    <sheetView topLeftCell="A7" zoomScale="70" zoomScaleNormal="70" workbookViewId="0">
      <selection activeCell="D8" sqref="D8:E8"/>
    </sheetView>
  </sheetViews>
  <sheetFormatPr baseColWidth="10" defaultRowHeight="15" x14ac:dyDescent="0.25"/>
  <cols>
    <col min="1" max="1" width="22.42578125" customWidth="1"/>
    <col min="2" max="2" width="36.42578125" customWidth="1"/>
    <col min="3" max="3" width="23.42578125" style="1" customWidth="1"/>
    <col min="4" max="4" width="19.7109375" style="1" customWidth="1"/>
    <col min="5" max="5" width="92.28515625" customWidth="1"/>
    <col min="6" max="6" width="62.140625" customWidth="1"/>
    <col min="7" max="7" width="25.28515625" customWidth="1"/>
  </cols>
  <sheetData>
    <row r="1" spans="1:7" x14ac:dyDescent="0.25">
      <c r="A1" s="375" t="s">
        <v>0</v>
      </c>
      <c r="B1" s="375"/>
      <c r="C1" s="375"/>
      <c r="D1" s="375"/>
      <c r="E1" s="375"/>
      <c r="F1" s="375"/>
      <c r="G1" s="375"/>
    </row>
    <row r="2" spans="1:7" x14ac:dyDescent="0.25">
      <c r="A2" s="375" t="s">
        <v>1</v>
      </c>
      <c r="B2" s="375"/>
      <c r="C2" s="375"/>
      <c r="D2" s="375"/>
      <c r="E2" s="375"/>
      <c r="F2" s="375"/>
      <c r="G2" s="375"/>
    </row>
    <row r="3" spans="1:7" x14ac:dyDescent="0.25">
      <c r="A3" s="375" t="s">
        <v>2</v>
      </c>
      <c r="B3" s="375"/>
      <c r="C3" s="375"/>
      <c r="D3" s="375"/>
      <c r="E3" s="375"/>
      <c r="F3" s="375"/>
      <c r="G3" s="375"/>
    </row>
    <row r="4" spans="1:7" ht="15.75" thickBot="1" x14ac:dyDescent="0.3"/>
    <row r="5" spans="1:7" ht="34.5" customHeight="1" thickBot="1" x14ac:dyDescent="0.3">
      <c r="A5" s="31" t="s">
        <v>22</v>
      </c>
      <c r="B5" s="31" t="s">
        <v>3</v>
      </c>
      <c r="C5" s="31" t="s">
        <v>4</v>
      </c>
      <c r="D5" s="31" t="s">
        <v>5</v>
      </c>
      <c r="E5" s="32" t="s">
        <v>16</v>
      </c>
      <c r="F5" s="32" t="s">
        <v>24</v>
      </c>
      <c r="G5" s="33" t="s">
        <v>15</v>
      </c>
    </row>
    <row r="6" spans="1:7" ht="150" x14ac:dyDescent="0.25">
      <c r="A6" s="368" t="s">
        <v>32</v>
      </c>
      <c r="B6" s="18" t="s">
        <v>33</v>
      </c>
      <c r="C6" s="19">
        <v>4</v>
      </c>
      <c r="D6" s="20">
        <f>+C6/$C$11</f>
        <v>0.19047619047619047</v>
      </c>
      <c r="E6" s="21"/>
      <c r="F6" s="34" t="s">
        <v>34</v>
      </c>
      <c r="G6" s="14">
        <f>+LEN(E6)-2000</f>
        <v>-2000</v>
      </c>
    </row>
    <row r="7" spans="1:7" ht="285" x14ac:dyDescent="0.25">
      <c r="A7" s="369"/>
      <c r="B7" s="23" t="s">
        <v>35</v>
      </c>
      <c r="C7" s="24">
        <v>5</v>
      </c>
      <c r="D7" s="25">
        <f>+C7/$C$11</f>
        <v>0.23809523809523808</v>
      </c>
      <c r="E7" s="26"/>
      <c r="F7" s="2" t="s">
        <v>36</v>
      </c>
      <c r="G7" s="14">
        <f>+LEN(E7)-2000</f>
        <v>-2000</v>
      </c>
    </row>
    <row r="8" spans="1:7" ht="342" customHeight="1" x14ac:dyDescent="0.25">
      <c r="A8" s="369"/>
      <c r="B8" s="23" t="s">
        <v>37</v>
      </c>
      <c r="C8" s="24">
        <v>4</v>
      </c>
      <c r="D8" s="25">
        <f>+C8/$C$11</f>
        <v>0.19047619047619047</v>
      </c>
      <c r="E8" s="26"/>
      <c r="F8" s="13" t="s">
        <v>38</v>
      </c>
      <c r="G8" s="14">
        <f>+LEN(E8)-2000</f>
        <v>-2000</v>
      </c>
    </row>
    <row r="9" spans="1:7" ht="60" x14ac:dyDescent="0.25">
      <c r="A9" s="369"/>
      <c r="B9" s="23" t="s">
        <v>39</v>
      </c>
      <c r="C9" s="24">
        <v>5</v>
      </c>
      <c r="D9" s="25">
        <f>+C9/$C$11</f>
        <v>0.23809523809523808</v>
      </c>
      <c r="E9" s="26"/>
      <c r="F9" s="13" t="s">
        <v>40</v>
      </c>
      <c r="G9" s="14">
        <f>+LEN(E9)-2000</f>
        <v>-2000</v>
      </c>
    </row>
    <row r="10" spans="1:7" ht="90.75" thickBot="1" x14ac:dyDescent="0.3">
      <c r="A10" s="370"/>
      <c r="B10" s="28" t="s">
        <v>41</v>
      </c>
      <c r="C10" s="35">
        <v>3</v>
      </c>
      <c r="D10" s="36">
        <f>+C10/$C$11</f>
        <v>0.14285714285714285</v>
      </c>
      <c r="E10" s="37"/>
      <c r="F10" s="38" t="s">
        <v>42</v>
      </c>
      <c r="G10" s="39">
        <f>+LEN(E10)-2000</f>
        <v>-2000</v>
      </c>
    </row>
    <row r="11" spans="1:7" ht="15.75" thickBot="1" x14ac:dyDescent="0.3">
      <c r="A11" s="371" t="s">
        <v>10</v>
      </c>
      <c r="B11" s="372"/>
      <c r="C11" s="40">
        <f>SUM(C6:C10)</f>
        <v>21</v>
      </c>
      <c r="D11" s="376"/>
      <c r="E11" s="377"/>
      <c r="F11" s="377"/>
      <c r="G11" s="378"/>
    </row>
  </sheetData>
  <mergeCells count="6">
    <mergeCell ref="A1:G1"/>
    <mergeCell ref="A2:G2"/>
    <mergeCell ref="A3:G3"/>
    <mergeCell ref="A6:A10"/>
    <mergeCell ref="A11:B11"/>
    <mergeCell ref="D11:G1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7"/>
  <dimension ref="A1:G9"/>
  <sheetViews>
    <sheetView zoomScale="85" zoomScaleNormal="85" workbookViewId="0">
      <selection activeCell="D8" sqref="D8:E8"/>
    </sheetView>
  </sheetViews>
  <sheetFormatPr baseColWidth="10" defaultRowHeight="15" x14ac:dyDescent="0.25"/>
  <cols>
    <col min="1" max="1" width="22.42578125" customWidth="1"/>
    <col min="2" max="2" width="36.42578125" customWidth="1"/>
    <col min="3" max="3" width="23.42578125" style="1" customWidth="1"/>
    <col min="4" max="4" width="16.42578125" style="1" customWidth="1"/>
    <col min="5" max="5" width="59.7109375" customWidth="1"/>
    <col min="6" max="6" width="48.42578125" customWidth="1"/>
    <col min="7" max="7" width="13.42578125" customWidth="1"/>
  </cols>
  <sheetData>
    <row r="1" spans="1:7" x14ac:dyDescent="0.25">
      <c r="A1" s="375" t="s">
        <v>0</v>
      </c>
      <c r="B1" s="375"/>
      <c r="C1" s="375"/>
      <c r="D1" s="375"/>
      <c r="E1" s="375"/>
      <c r="F1" s="375"/>
      <c r="G1" s="375"/>
    </row>
    <row r="2" spans="1:7" x14ac:dyDescent="0.25">
      <c r="A2" s="379" t="s">
        <v>1</v>
      </c>
      <c r="B2" s="379"/>
      <c r="C2" s="379"/>
      <c r="D2" s="379"/>
      <c r="E2" s="379"/>
      <c r="F2" s="379"/>
      <c r="G2" s="379"/>
    </row>
    <row r="3" spans="1:7" x14ac:dyDescent="0.25">
      <c r="A3" s="379" t="s">
        <v>2</v>
      </c>
      <c r="B3" s="379"/>
      <c r="C3" s="379"/>
      <c r="D3" s="379"/>
      <c r="E3" s="379"/>
      <c r="F3" s="379"/>
      <c r="G3" s="379"/>
    </row>
    <row r="4" spans="1:7" ht="15.75" thickBot="1" x14ac:dyDescent="0.3"/>
    <row r="5" spans="1:7" ht="34.5" customHeight="1" thickBot="1" x14ac:dyDescent="0.3">
      <c r="A5" s="31" t="s">
        <v>22</v>
      </c>
      <c r="B5" s="31" t="s">
        <v>3</v>
      </c>
      <c r="C5" s="31" t="s">
        <v>4</v>
      </c>
      <c r="D5" s="31" t="s">
        <v>5</v>
      </c>
      <c r="E5" s="32" t="s">
        <v>16</v>
      </c>
      <c r="F5" s="32" t="s">
        <v>24</v>
      </c>
      <c r="G5" s="33" t="s">
        <v>15</v>
      </c>
    </row>
    <row r="6" spans="1:7" ht="204" customHeight="1" x14ac:dyDescent="0.25">
      <c r="A6" s="368" t="s">
        <v>43</v>
      </c>
      <c r="B6" s="18" t="s">
        <v>44</v>
      </c>
      <c r="C6" s="19">
        <v>5</v>
      </c>
      <c r="D6" s="20">
        <f>+C6/$C$9</f>
        <v>0.38461538461538464</v>
      </c>
      <c r="E6" s="21"/>
      <c r="F6" s="41" t="s">
        <v>45</v>
      </c>
      <c r="G6" s="14">
        <f>+LEN(E6)-2000</f>
        <v>-2000</v>
      </c>
    </row>
    <row r="7" spans="1:7" ht="149.25" customHeight="1" x14ac:dyDescent="0.25">
      <c r="A7" s="369"/>
      <c r="B7" s="23" t="s">
        <v>46</v>
      </c>
      <c r="C7" s="24">
        <v>4</v>
      </c>
      <c r="D7" s="25">
        <f>+C7/$C$9</f>
        <v>0.30769230769230771</v>
      </c>
      <c r="E7" s="26"/>
      <c r="F7" s="41" t="s">
        <v>47</v>
      </c>
      <c r="G7" s="14">
        <f>+LEN(E7)-2000</f>
        <v>-2000</v>
      </c>
    </row>
    <row r="8" spans="1:7" ht="149.25" customHeight="1" thickBot="1" x14ac:dyDescent="0.3">
      <c r="A8" s="369"/>
      <c r="B8" s="28" t="s">
        <v>48</v>
      </c>
      <c r="C8" s="24">
        <v>4</v>
      </c>
      <c r="D8" s="25">
        <f>+C8/$C$9</f>
        <v>0.30769230769230771</v>
      </c>
      <c r="E8" s="26"/>
      <c r="F8" s="41" t="s">
        <v>49</v>
      </c>
      <c r="G8" s="14">
        <f>+LEN(E8)-2000</f>
        <v>-2000</v>
      </c>
    </row>
    <row r="9" spans="1:7" ht="15.75" thickBot="1" x14ac:dyDescent="0.3">
      <c r="A9" s="371" t="s">
        <v>10</v>
      </c>
      <c r="B9" s="372"/>
      <c r="C9" s="30">
        <f>SUM(C6:C8)</f>
        <v>13</v>
      </c>
      <c r="D9" s="373"/>
      <c r="E9" s="374"/>
      <c r="F9" s="374"/>
      <c r="G9" s="374"/>
    </row>
  </sheetData>
  <mergeCells count="6">
    <mergeCell ref="A1:G1"/>
    <mergeCell ref="A2:G2"/>
    <mergeCell ref="A3:G3"/>
    <mergeCell ref="A6:A8"/>
    <mergeCell ref="A9:B9"/>
    <mergeCell ref="D9:G9"/>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8"/>
  <sheetViews>
    <sheetView topLeftCell="A4" zoomScale="85" zoomScaleNormal="85" workbookViewId="0">
      <selection activeCell="D8" sqref="D8:E8"/>
    </sheetView>
  </sheetViews>
  <sheetFormatPr baseColWidth="10" defaultRowHeight="15" x14ac:dyDescent="0.25"/>
  <cols>
    <col min="1" max="1" width="22.42578125" customWidth="1"/>
    <col min="2" max="2" width="36.42578125" customWidth="1"/>
    <col min="3" max="3" width="23.42578125" style="1" customWidth="1"/>
    <col min="4" max="4" width="16.42578125" style="1" customWidth="1"/>
    <col min="5" max="5" width="43.42578125" customWidth="1"/>
    <col min="6" max="6" width="50.7109375" customWidth="1"/>
    <col min="7" max="7" width="17.7109375" customWidth="1"/>
  </cols>
  <sheetData>
    <row r="1" spans="1:7" x14ac:dyDescent="0.25">
      <c r="A1" s="375" t="s">
        <v>0</v>
      </c>
      <c r="B1" s="375"/>
      <c r="C1" s="375"/>
      <c r="D1" s="375"/>
      <c r="E1" s="375"/>
      <c r="F1" s="375"/>
      <c r="G1" s="375"/>
    </row>
    <row r="2" spans="1:7" x14ac:dyDescent="0.25">
      <c r="A2" s="379" t="s">
        <v>1</v>
      </c>
      <c r="B2" s="379"/>
      <c r="C2" s="379"/>
      <c r="D2" s="379"/>
      <c r="E2" s="379"/>
      <c r="F2" s="379"/>
      <c r="G2" s="379"/>
    </row>
    <row r="3" spans="1:7" x14ac:dyDescent="0.25">
      <c r="A3" s="379" t="s">
        <v>2</v>
      </c>
      <c r="B3" s="379"/>
      <c r="C3" s="379"/>
      <c r="D3" s="379"/>
      <c r="E3" s="379"/>
      <c r="F3" s="379"/>
      <c r="G3" s="379"/>
    </row>
    <row r="4" spans="1:7" ht="15.75" thickBot="1" x14ac:dyDescent="0.3"/>
    <row r="5" spans="1:7" ht="34.5" customHeight="1" thickBot="1" x14ac:dyDescent="0.3">
      <c r="A5" s="17" t="s">
        <v>22</v>
      </c>
      <c r="B5" s="17" t="s">
        <v>3</v>
      </c>
      <c r="C5" s="17" t="s">
        <v>4</v>
      </c>
      <c r="D5" s="17" t="s">
        <v>5</v>
      </c>
      <c r="E5" s="16" t="s">
        <v>16</v>
      </c>
      <c r="F5" s="16" t="s">
        <v>24</v>
      </c>
      <c r="G5" s="15" t="s">
        <v>15</v>
      </c>
    </row>
    <row r="6" spans="1:7" s="42" customFormat="1" ht="348.75" x14ac:dyDescent="0.25">
      <c r="A6" s="368" t="s">
        <v>50</v>
      </c>
      <c r="B6" s="18" t="s">
        <v>51</v>
      </c>
      <c r="C6" s="19">
        <v>4</v>
      </c>
      <c r="D6" s="20">
        <f>+C6/$C$8</f>
        <v>0.5714285714285714</v>
      </c>
      <c r="E6" s="21"/>
      <c r="F6" s="41" t="s">
        <v>52</v>
      </c>
      <c r="G6" s="14">
        <f>+LEN(E6)-2000</f>
        <v>-2000</v>
      </c>
    </row>
    <row r="7" spans="1:7" s="42" customFormat="1" ht="338.25" thickBot="1" x14ac:dyDescent="0.3">
      <c r="A7" s="369"/>
      <c r="B7" s="28" t="s">
        <v>53</v>
      </c>
      <c r="C7" s="24">
        <v>3</v>
      </c>
      <c r="D7" s="25">
        <f>+C7/$C$8</f>
        <v>0.42857142857142855</v>
      </c>
      <c r="E7" s="26"/>
      <c r="F7" s="41" t="s">
        <v>54</v>
      </c>
      <c r="G7" s="14">
        <f>+LEN(E7)-2000</f>
        <v>-2000</v>
      </c>
    </row>
    <row r="8" spans="1:7" s="42" customFormat="1" ht="15.75" thickBot="1" x14ac:dyDescent="0.3">
      <c r="A8" s="371" t="s">
        <v>10</v>
      </c>
      <c r="B8" s="372"/>
      <c r="C8" s="30">
        <f>SUM(C6:C7)</f>
        <v>7</v>
      </c>
      <c r="D8" s="380"/>
      <c r="E8" s="381"/>
    </row>
  </sheetData>
  <mergeCells count="6">
    <mergeCell ref="A1:G1"/>
    <mergeCell ref="A2:G2"/>
    <mergeCell ref="A3:G3"/>
    <mergeCell ref="A6:A7"/>
    <mergeCell ref="A8:B8"/>
    <mergeCell ref="D8:E8"/>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8"/>
  <sheetViews>
    <sheetView zoomScale="85" zoomScaleNormal="85" workbookViewId="0">
      <selection activeCell="D8" sqref="D8:E8"/>
    </sheetView>
  </sheetViews>
  <sheetFormatPr baseColWidth="10" defaultRowHeight="15" x14ac:dyDescent="0.25"/>
  <cols>
    <col min="1" max="1" width="22.42578125" customWidth="1"/>
    <col min="2" max="2" width="36.42578125" customWidth="1"/>
    <col min="3" max="3" width="23.42578125" style="1" customWidth="1"/>
    <col min="4" max="4" width="16.42578125" style="1" customWidth="1"/>
    <col min="5" max="5" width="43.42578125" customWidth="1"/>
    <col min="6" max="6" width="113.7109375" customWidth="1"/>
    <col min="7" max="7" width="14.7109375" customWidth="1"/>
  </cols>
  <sheetData>
    <row r="1" spans="1:7" x14ac:dyDescent="0.25">
      <c r="A1" s="375" t="s">
        <v>0</v>
      </c>
      <c r="B1" s="375"/>
      <c r="C1" s="375"/>
      <c r="D1" s="375"/>
      <c r="E1" s="375"/>
      <c r="F1" s="375"/>
      <c r="G1" s="375"/>
    </row>
    <row r="2" spans="1:7" x14ac:dyDescent="0.25">
      <c r="A2" s="379" t="s">
        <v>1</v>
      </c>
      <c r="B2" s="379"/>
      <c r="C2" s="379"/>
      <c r="D2" s="379"/>
      <c r="E2" s="379"/>
      <c r="F2" s="379"/>
      <c r="G2" s="379"/>
    </row>
    <row r="3" spans="1:7" x14ac:dyDescent="0.25">
      <c r="A3" s="379" t="s">
        <v>2</v>
      </c>
      <c r="B3" s="379"/>
      <c r="C3" s="379"/>
      <c r="D3" s="379"/>
      <c r="E3" s="379"/>
      <c r="F3" s="379"/>
      <c r="G3" s="379"/>
    </row>
    <row r="4" spans="1:7" ht="15.75" thickBot="1" x14ac:dyDescent="0.3"/>
    <row r="5" spans="1:7" ht="34.5" customHeight="1" thickBot="1" x14ac:dyDescent="0.3">
      <c r="A5" s="17" t="s">
        <v>22</v>
      </c>
      <c r="B5" s="17" t="s">
        <v>3</v>
      </c>
      <c r="C5" s="17" t="s">
        <v>4</v>
      </c>
      <c r="D5" s="17" t="s">
        <v>5</v>
      </c>
      <c r="E5" s="16" t="s">
        <v>16</v>
      </c>
      <c r="F5" s="16" t="s">
        <v>24</v>
      </c>
      <c r="G5" s="15" t="s">
        <v>15</v>
      </c>
    </row>
    <row r="6" spans="1:7" ht="200.25" customHeight="1" x14ac:dyDescent="0.25">
      <c r="A6" s="368" t="s">
        <v>55</v>
      </c>
      <c r="B6" s="18" t="s">
        <v>56</v>
      </c>
      <c r="C6" s="19">
        <v>4</v>
      </c>
      <c r="D6" s="20">
        <f>+C6/$C$8</f>
        <v>0.44444444444444442</v>
      </c>
      <c r="E6" s="21"/>
      <c r="F6" s="41" t="s">
        <v>57</v>
      </c>
      <c r="G6" s="14">
        <f>+LEN(E6)-2000</f>
        <v>-2000</v>
      </c>
    </row>
    <row r="7" spans="1:7" ht="251.25" customHeight="1" thickBot="1" x14ac:dyDescent="0.3">
      <c r="A7" s="369"/>
      <c r="B7" s="28" t="s">
        <v>58</v>
      </c>
      <c r="C7" s="24">
        <v>5</v>
      </c>
      <c r="D7" s="25">
        <f>+C7/$C$8</f>
        <v>0.55555555555555558</v>
      </c>
      <c r="E7" s="26"/>
      <c r="F7" s="43" t="s">
        <v>59</v>
      </c>
      <c r="G7" s="14">
        <f>+LEN(E7)-2000</f>
        <v>-2000</v>
      </c>
    </row>
    <row r="8" spans="1:7" ht="35.25" customHeight="1" thickBot="1" x14ac:dyDescent="0.3">
      <c r="A8" s="371" t="s">
        <v>10</v>
      </c>
      <c r="B8" s="372"/>
      <c r="C8" s="30">
        <f>SUM(C6:C7)</f>
        <v>9</v>
      </c>
      <c r="D8" s="382"/>
      <c r="E8" s="383"/>
      <c r="F8" s="383"/>
      <c r="G8" s="383"/>
    </row>
  </sheetData>
  <mergeCells count="6">
    <mergeCell ref="A1:G1"/>
    <mergeCell ref="A2:G2"/>
    <mergeCell ref="A3:G3"/>
    <mergeCell ref="A6:A7"/>
    <mergeCell ref="A8:B8"/>
    <mergeCell ref="D8:G8"/>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8"/>
  <sheetViews>
    <sheetView zoomScaleNormal="100" workbookViewId="0">
      <selection activeCell="D8" sqref="D8:E8"/>
    </sheetView>
  </sheetViews>
  <sheetFormatPr baseColWidth="10" defaultRowHeight="15" x14ac:dyDescent="0.25"/>
  <cols>
    <col min="1" max="1" width="22.42578125" customWidth="1"/>
    <col min="2" max="2" width="36.42578125" customWidth="1"/>
    <col min="3" max="3" width="23.42578125" style="1" customWidth="1"/>
    <col min="4" max="4" width="16.42578125" style="1" customWidth="1"/>
    <col min="5" max="5" width="43.42578125" customWidth="1"/>
    <col min="6" max="6" width="70.42578125" customWidth="1"/>
  </cols>
  <sheetData>
    <row r="1" spans="1:7" x14ac:dyDescent="0.25">
      <c r="A1" s="384" t="s">
        <v>0</v>
      </c>
      <c r="B1" s="384"/>
      <c r="C1" s="384"/>
      <c r="D1" s="384"/>
      <c r="E1" s="384"/>
      <c r="F1" s="384"/>
      <c r="G1" s="384"/>
    </row>
    <row r="2" spans="1:7" x14ac:dyDescent="0.25">
      <c r="A2" s="385" t="s">
        <v>1</v>
      </c>
      <c r="B2" s="385"/>
      <c r="C2" s="385"/>
      <c r="D2" s="385"/>
      <c r="E2" s="385"/>
      <c r="F2" s="385"/>
      <c r="G2" s="385"/>
    </row>
    <row r="3" spans="1:7" x14ac:dyDescent="0.25">
      <c r="A3" s="385" t="s">
        <v>2</v>
      </c>
      <c r="B3" s="385"/>
      <c r="C3" s="385"/>
      <c r="D3" s="385"/>
      <c r="E3" s="385"/>
      <c r="F3" s="385"/>
      <c r="G3" s="385"/>
    </row>
    <row r="4" spans="1:7" ht="15.75" thickBot="1" x14ac:dyDescent="0.3"/>
    <row r="5" spans="1:7" ht="34.5" customHeight="1" thickBot="1" x14ac:dyDescent="0.3">
      <c r="A5" s="17" t="s">
        <v>22</v>
      </c>
      <c r="B5" s="17" t="s">
        <v>3</v>
      </c>
      <c r="C5" s="17" t="s">
        <v>4</v>
      </c>
      <c r="D5" s="17" t="s">
        <v>5</v>
      </c>
      <c r="E5" s="16" t="s">
        <v>16</v>
      </c>
      <c r="F5" s="16" t="s">
        <v>24</v>
      </c>
      <c r="G5" s="15" t="s">
        <v>15</v>
      </c>
    </row>
    <row r="6" spans="1:7" s="42" customFormat="1" ht="225" x14ac:dyDescent="0.25">
      <c r="A6" s="368" t="s">
        <v>60</v>
      </c>
      <c r="B6" s="18" t="s">
        <v>61</v>
      </c>
      <c r="C6" s="19">
        <v>5</v>
      </c>
      <c r="D6" s="20">
        <f>+C6/$C$8</f>
        <v>0.625</v>
      </c>
      <c r="E6" s="21"/>
      <c r="F6" s="41" t="s">
        <v>62</v>
      </c>
      <c r="G6" s="14">
        <f>+LEN(E6)-2000</f>
        <v>-2000</v>
      </c>
    </row>
    <row r="7" spans="1:7" s="42" customFormat="1" ht="227.25" customHeight="1" thickBot="1" x14ac:dyDescent="0.3">
      <c r="A7" s="369"/>
      <c r="B7" s="28" t="s">
        <v>63</v>
      </c>
      <c r="C7" s="24">
        <v>3</v>
      </c>
      <c r="D7" s="25">
        <f>+C7/$C$8</f>
        <v>0.375</v>
      </c>
      <c r="E7" s="26"/>
      <c r="F7" s="41" t="s">
        <v>64</v>
      </c>
      <c r="G7" s="14">
        <f>+LEN(E7)-2000</f>
        <v>-2000</v>
      </c>
    </row>
    <row r="8" spans="1:7" ht="15.75" thickBot="1" x14ac:dyDescent="0.3">
      <c r="A8" s="371" t="s">
        <v>10</v>
      </c>
      <c r="B8" s="372"/>
      <c r="C8" s="30">
        <f>SUM(C6:C7)</f>
        <v>8</v>
      </c>
      <c r="D8" s="377"/>
      <c r="E8" s="378"/>
    </row>
  </sheetData>
  <mergeCells count="6">
    <mergeCell ref="A1:G1"/>
    <mergeCell ref="A2:G2"/>
    <mergeCell ref="A3:G3"/>
    <mergeCell ref="A6:A7"/>
    <mergeCell ref="A8:B8"/>
    <mergeCell ref="D8:E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9"/>
  <sheetViews>
    <sheetView zoomScaleNormal="100" workbookViewId="0">
      <selection activeCell="C9" sqref="C9"/>
    </sheetView>
  </sheetViews>
  <sheetFormatPr baseColWidth="10" defaultRowHeight="15" x14ac:dyDescent="0.25"/>
  <cols>
    <col min="1" max="1" width="22.42578125" customWidth="1"/>
    <col min="2" max="2" width="36.42578125" customWidth="1"/>
    <col min="3" max="3" width="23.42578125" style="1" customWidth="1"/>
    <col min="4" max="4" width="16.42578125" style="1" customWidth="1"/>
    <col min="5" max="5" width="52.7109375" customWidth="1"/>
    <col min="6" max="6" width="51.28515625" customWidth="1"/>
  </cols>
  <sheetData>
    <row r="1" spans="1:7" x14ac:dyDescent="0.25">
      <c r="A1" s="384" t="s">
        <v>0</v>
      </c>
      <c r="B1" s="384"/>
      <c r="C1" s="384"/>
      <c r="D1" s="384"/>
      <c r="E1" s="384"/>
      <c r="F1" s="384"/>
      <c r="G1" s="384"/>
    </row>
    <row r="2" spans="1:7" x14ac:dyDescent="0.25">
      <c r="A2" s="385" t="s">
        <v>1</v>
      </c>
      <c r="B2" s="385"/>
      <c r="C2" s="385"/>
      <c r="D2" s="385"/>
      <c r="E2" s="385"/>
      <c r="F2" s="385"/>
      <c r="G2" s="385"/>
    </row>
    <row r="3" spans="1:7" x14ac:dyDescent="0.25">
      <c r="A3" s="385" t="s">
        <v>2</v>
      </c>
      <c r="B3" s="385"/>
      <c r="C3" s="385"/>
      <c r="D3" s="385"/>
      <c r="E3" s="385"/>
      <c r="F3" s="385"/>
      <c r="G3" s="385"/>
    </row>
    <row r="4" spans="1:7" ht="15.75" thickBot="1" x14ac:dyDescent="0.3"/>
    <row r="5" spans="1:7" ht="34.5" customHeight="1" thickBot="1" x14ac:dyDescent="0.3">
      <c r="A5" s="17" t="s">
        <v>22</v>
      </c>
      <c r="B5" s="17" t="s">
        <v>3</v>
      </c>
      <c r="C5" s="17" t="s">
        <v>4</v>
      </c>
      <c r="D5" s="17" t="s">
        <v>5</v>
      </c>
      <c r="E5" s="16" t="s">
        <v>16</v>
      </c>
      <c r="F5" s="16" t="s">
        <v>24</v>
      </c>
      <c r="G5" s="15" t="s">
        <v>15</v>
      </c>
    </row>
    <row r="6" spans="1:7" s="42" customFormat="1" ht="147" thickBot="1" x14ac:dyDescent="0.3">
      <c r="A6" s="386" t="s">
        <v>65</v>
      </c>
      <c r="B6" s="18" t="s">
        <v>66</v>
      </c>
      <c r="C6" s="30">
        <v>5</v>
      </c>
      <c r="D6" s="44">
        <f>+C6/$C$9</f>
        <v>0.38461538461538464</v>
      </c>
      <c r="E6" s="45"/>
      <c r="F6" s="41" t="s">
        <v>67</v>
      </c>
      <c r="G6" s="14">
        <f>+LEN(E6)-2000</f>
        <v>-2000</v>
      </c>
    </row>
    <row r="7" spans="1:7" s="42" customFormat="1" ht="102" thickBot="1" x14ac:dyDescent="0.3">
      <c r="A7" s="387"/>
      <c r="B7" s="23" t="s">
        <v>68</v>
      </c>
      <c r="C7" s="30">
        <v>4</v>
      </c>
      <c r="D7" s="44">
        <f>+C7/$C$9</f>
        <v>0.30769230769230771</v>
      </c>
      <c r="E7" s="46"/>
      <c r="F7" s="41" t="s">
        <v>69</v>
      </c>
      <c r="G7" s="14">
        <f>+LEN(E7)-2000</f>
        <v>-2000</v>
      </c>
    </row>
    <row r="8" spans="1:7" s="42" customFormat="1" ht="90.75" thickBot="1" x14ac:dyDescent="0.3">
      <c r="A8" s="388"/>
      <c r="B8" s="28" t="s">
        <v>70</v>
      </c>
      <c r="C8" s="30">
        <v>4</v>
      </c>
      <c r="D8" s="44">
        <f>+C8/$C$9</f>
        <v>0.30769230769230771</v>
      </c>
      <c r="E8" s="46"/>
      <c r="F8" s="41" t="s">
        <v>71</v>
      </c>
      <c r="G8" s="14">
        <f>+LEN(E8)-2000</f>
        <v>-2000</v>
      </c>
    </row>
    <row r="9" spans="1:7" ht="15.75" thickBot="1" x14ac:dyDescent="0.3">
      <c r="A9" s="371" t="s">
        <v>10</v>
      </c>
      <c r="B9" s="372"/>
      <c r="C9" s="30">
        <f>SUM(C6:C8)</f>
        <v>13</v>
      </c>
      <c r="D9" s="377"/>
      <c r="E9" s="378"/>
    </row>
  </sheetData>
  <mergeCells count="6">
    <mergeCell ref="A1:G1"/>
    <mergeCell ref="A2:G2"/>
    <mergeCell ref="A3:G3"/>
    <mergeCell ref="A6:A8"/>
    <mergeCell ref="A9:B9"/>
    <mergeCell ref="D9:E9"/>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7"/>
  <sheetViews>
    <sheetView zoomScaleNormal="100" workbookViewId="0">
      <selection activeCell="C9" sqref="C9"/>
    </sheetView>
  </sheetViews>
  <sheetFormatPr baseColWidth="10" defaultRowHeight="15" x14ac:dyDescent="0.25"/>
  <cols>
    <col min="1" max="1" width="22.42578125" customWidth="1"/>
    <col min="2" max="2" width="36.42578125" customWidth="1"/>
    <col min="3" max="3" width="23.42578125" style="1" customWidth="1"/>
    <col min="4" max="4" width="16.42578125" style="1" customWidth="1"/>
    <col min="5" max="5" width="43.42578125" customWidth="1"/>
    <col min="6" max="6" width="48.7109375" customWidth="1"/>
  </cols>
  <sheetData>
    <row r="1" spans="1:7" x14ac:dyDescent="0.25">
      <c r="A1" s="384" t="s">
        <v>0</v>
      </c>
      <c r="B1" s="384"/>
      <c r="C1" s="384"/>
      <c r="D1" s="384"/>
      <c r="E1" s="384"/>
      <c r="F1" s="384"/>
      <c r="G1" s="384"/>
    </row>
    <row r="2" spans="1:7" x14ac:dyDescent="0.25">
      <c r="A2" s="385" t="s">
        <v>1</v>
      </c>
      <c r="B2" s="385"/>
      <c r="C2" s="385"/>
      <c r="D2" s="385"/>
      <c r="E2" s="385"/>
      <c r="F2" s="385"/>
      <c r="G2" s="385"/>
    </row>
    <row r="3" spans="1:7" x14ac:dyDescent="0.25">
      <c r="A3" s="385" t="s">
        <v>2</v>
      </c>
      <c r="B3" s="385"/>
      <c r="C3" s="385"/>
      <c r="D3" s="385"/>
      <c r="E3" s="385"/>
      <c r="F3" s="385"/>
      <c r="G3" s="385"/>
    </row>
    <row r="4" spans="1:7" ht="15.75" thickBot="1" x14ac:dyDescent="0.3"/>
    <row r="5" spans="1:7" ht="34.5" customHeight="1" thickBot="1" x14ac:dyDescent="0.3">
      <c r="A5" s="17" t="s">
        <v>22</v>
      </c>
      <c r="B5" s="17" t="s">
        <v>3</v>
      </c>
      <c r="C5" s="17" t="s">
        <v>4</v>
      </c>
      <c r="D5" s="17" t="s">
        <v>5</v>
      </c>
      <c r="E5" s="16" t="s">
        <v>16</v>
      </c>
      <c r="F5" s="16" t="s">
        <v>24</v>
      </c>
      <c r="G5" s="15" t="s">
        <v>15</v>
      </c>
    </row>
    <row r="6" spans="1:7" s="42" customFormat="1" ht="255" customHeight="1" thickBot="1" x14ac:dyDescent="0.3">
      <c r="A6" s="47" t="s">
        <v>72</v>
      </c>
      <c r="B6" s="48" t="s">
        <v>73</v>
      </c>
      <c r="C6" s="19"/>
      <c r="D6" s="20" t="e">
        <f>+C6/$C$7</f>
        <v>#DIV/0!</v>
      </c>
      <c r="E6" s="10"/>
      <c r="F6" s="49" t="s">
        <v>74</v>
      </c>
      <c r="G6" s="14">
        <f>+LEN(E6)-2000</f>
        <v>-2000</v>
      </c>
    </row>
    <row r="7" spans="1:7" ht="15.75" thickBot="1" x14ac:dyDescent="0.3">
      <c r="A7" s="371" t="s">
        <v>10</v>
      </c>
      <c r="B7" s="372"/>
      <c r="C7" s="30">
        <f>SUM(C6:C6)</f>
        <v>0</v>
      </c>
      <c r="D7" s="377"/>
      <c r="E7" s="378"/>
    </row>
  </sheetData>
  <mergeCells count="5">
    <mergeCell ref="A1:G1"/>
    <mergeCell ref="A2:G2"/>
    <mergeCell ref="A3:G3"/>
    <mergeCell ref="A7:B7"/>
    <mergeCell ref="D7:E7"/>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9"/>
  <sheetViews>
    <sheetView zoomScale="85" zoomScaleNormal="85" workbookViewId="0">
      <selection activeCell="C9" sqref="C9"/>
    </sheetView>
  </sheetViews>
  <sheetFormatPr baseColWidth="10" defaultRowHeight="15" x14ac:dyDescent="0.25"/>
  <cols>
    <col min="1" max="1" width="22.42578125" customWidth="1"/>
    <col min="2" max="2" width="36.42578125" customWidth="1"/>
    <col min="3" max="3" width="13.7109375" style="1" bestFit="1" customWidth="1"/>
    <col min="4" max="4" width="14.28515625" style="1" bestFit="1" customWidth="1"/>
    <col min="5" max="5" width="65.28515625" customWidth="1"/>
    <col min="6" max="6" width="66.28515625" customWidth="1"/>
    <col min="7" max="7" width="13.42578125" customWidth="1"/>
  </cols>
  <sheetData>
    <row r="1" spans="1:7" x14ac:dyDescent="0.25">
      <c r="A1" s="384" t="s">
        <v>0</v>
      </c>
      <c r="B1" s="384"/>
      <c r="C1" s="384"/>
      <c r="D1" s="384"/>
      <c r="E1" s="384"/>
      <c r="F1" s="384"/>
      <c r="G1" s="384"/>
    </row>
    <row r="2" spans="1:7" x14ac:dyDescent="0.25">
      <c r="A2" s="385" t="s">
        <v>1</v>
      </c>
      <c r="B2" s="385"/>
      <c r="C2" s="385"/>
      <c r="D2" s="385"/>
      <c r="E2" s="385"/>
      <c r="F2" s="385"/>
      <c r="G2" s="385"/>
    </row>
    <row r="3" spans="1:7" x14ac:dyDescent="0.25">
      <c r="A3" s="385" t="s">
        <v>2</v>
      </c>
      <c r="B3" s="385"/>
      <c r="C3" s="385"/>
      <c r="D3" s="385"/>
      <c r="E3" s="385"/>
      <c r="F3" s="385"/>
      <c r="G3" s="385"/>
    </row>
    <row r="4" spans="1:7" ht="15.75" thickBot="1" x14ac:dyDescent="0.3"/>
    <row r="5" spans="1:7" ht="34.5" customHeight="1" thickBot="1" x14ac:dyDescent="0.3">
      <c r="A5" s="17" t="s">
        <v>22</v>
      </c>
      <c r="B5" s="17" t="s">
        <v>3</v>
      </c>
      <c r="C5" s="17" t="s">
        <v>4</v>
      </c>
      <c r="D5" s="17" t="s">
        <v>5</v>
      </c>
      <c r="E5" s="16" t="s">
        <v>16</v>
      </c>
      <c r="F5" s="16" t="s">
        <v>24</v>
      </c>
      <c r="G5" s="15" t="s">
        <v>15</v>
      </c>
    </row>
    <row r="6" spans="1:7" ht="169.5" thickBot="1" x14ac:dyDescent="0.3">
      <c r="A6" s="368" t="s">
        <v>75</v>
      </c>
      <c r="B6" s="18" t="s">
        <v>76</v>
      </c>
      <c r="C6" s="19">
        <v>4</v>
      </c>
      <c r="D6" s="20">
        <f>+C6/$C$9</f>
        <v>0.30769230769230771</v>
      </c>
      <c r="E6" s="10"/>
      <c r="F6" s="49" t="s">
        <v>77</v>
      </c>
      <c r="G6" s="14">
        <f>+LEN(E6)-2000</f>
        <v>-2000</v>
      </c>
    </row>
    <row r="7" spans="1:7" ht="192" thickBot="1" x14ac:dyDescent="0.3">
      <c r="A7" s="369"/>
      <c r="B7" s="23" t="s">
        <v>78</v>
      </c>
      <c r="C7" s="24">
        <v>4</v>
      </c>
      <c r="D7" s="25">
        <f>+C7/$C$9</f>
        <v>0.30769230769230771</v>
      </c>
      <c r="E7" s="6"/>
      <c r="F7" s="49" t="s">
        <v>79</v>
      </c>
      <c r="G7" s="14">
        <f>+LEN(E7)-2000</f>
        <v>-2000</v>
      </c>
    </row>
    <row r="8" spans="1:7" ht="169.5" thickBot="1" x14ac:dyDescent="0.3">
      <c r="A8" s="369"/>
      <c r="B8" s="28" t="s">
        <v>80</v>
      </c>
      <c r="C8" s="24">
        <v>5</v>
      </c>
      <c r="D8" s="25">
        <f>+C8/$C$9</f>
        <v>0.38461538461538464</v>
      </c>
      <c r="E8" s="50"/>
      <c r="F8" s="49" t="s">
        <v>81</v>
      </c>
      <c r="G8" s="14">
        <f>+LEN(E8)-2000</f>
        <v>-2000</v>
      </c>
    </row>
    <row r="9" spans="1:7" ht="15.75" thickBot="1" x14ac:dyDescent="0.3">
      <c r="A9" s="371" t="s">
        <v>10</v>
      </c>
      <c r="B9" s="372"/>
      <c r="C9" s="30">
        <f>SUM(C6:C8)</f>
        <v>13</v>
      </c>
      <c r="D9" s="373"/>
      <c r="E9" s="374"/>
      <c r="F9" s="374"/>
      <c r="G9" s="374"/>
    </row>
  </sheetData>
  <mergeCells count="6">
    <mergeCell ref="A1:G1"/>
    <mergeCell ref="A2:G2"/>
    <mergeCell ref="A3:G3"/>
    <mergeCell ref="A6:A8"/>
    <mergeCell ref="A9:B9"/>
    <mergeCell ref="D9:G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51"/>
  <sheetViews>
    <sheetView topLeftCell="A37" zoomScale="90" zoomScaleNormal="90" workbookViewId="0">
      <selection activeCell="A2" sqref="A2:C2"/>
    </sheetView>
  </sheetViews>
  <sheetFormatPr baseColWidth="10" defaultColWidth="11.42578125" defaultRowHeight="14.25" x14ac:dyDescent="0.2"/>
  <cols>
    <col min="1" max="1" width="50.42578125" style="51" customWidth="1"/>
    <col min="2" max="2" width="53.42578125" style="51" customWidth="1"/>
    <col min="3" max="3" width="71.140625" style="51" customWidth="1"/>
    <col min="4" max="16384" width="11.42578125" style="51"/>
  </cols>
  <sheetData>
    <row r="1" spans="1:5" x14ac:dyDescent="0.2">
      <c r="A1" s="240"/>
      <c r="B1" s="240"/>
      <c r="C1" s="240"/>
    </row>
    <row r="2" spans="1:5" ht="27" customHeight="1" x14ac:dyDescent="0.2">
      <c r="A2" s="242" t="s">
        <v>142</v>
      </c>
      <c r="B2" s="242"/>
      <c r="C2" s="242"/>
    </row>
    <row r="3" spans="1:5" ht="18.75" customHeight="1" x14ac:dyDescent="0.2">
      <c r="A3" s="242" t="s">
        <v>541</v>
      </c>
      <c r="B3" s="242"/>
      <c r="C3" s="242"/>
    </row>
    <row r="4" spans="1:5" ht="27.75" customHeight="1" x14ac:dyDescent="0.2">
      <c r="A4" s="244" t="s">
        <v>121</v>
      </c>
      <c r="B4" s="244"/>
      <c r="C4" s="244"/>
      <c r="D4" s="239"/>
      <c r="E4" s="240"/>
    </row>
    <row r="5" spans="1:5" ht="15.75" x14ac:dyDescent="0.2">
      <c r="A5" s="72" t="s">
        <v>96</v>
      </c>
      <c r="B5" s="72" t="s">
        <v>97</v>
      </c>
      <c r="C5" s="72" t="s">
        <v>98</v>
      </c>
      <c r="D5" s="241"/>
      <c r="E5" s="240"/>
    </row>
    <row r="6" spans="1:5" ht="30" x14ac:dyDescent="0.2">
      <c r="A6" s="73" t="s">
        <v>148</v>
      </c>
      <c r="B6" s="74">
        <v>5</v>
      </c>
      <c r="C6" s="73" t="s">
        <v>146</v>
      </c>
      <c r="D6" s="241"/>
      <c r="E6" s="240"/>
    </row>
    <row r="7" spans="1:5" ht="30" x14ac:dyDescent="0.2">
      <c r="A7" s="73" t="s">
        <v>99</v>
      </c>
      <c r="B7" s="74">
        <v>4</v>
      </c>
      <c r="C7" s="73" t="s">
        <v>147</v>
      </c>
      <c r="D7" s="241"/>
      <c r="E7" s="240"/>
    </row>
    <row r="8" spans="1:5" ht="45" x14ac:dyDescent="0.2">
      <c r="A8" s="73" t="s">
        <v>100</v>
      </c>
      <c r="B8" s="74">
        <v>3</v>
      </c>
      <c r="C8" s="73" t="s">
        <v>132</v>
      </c>
      <c r="D8" s="241"/>
      <c r="E8" s="240"/>
    </row>
    <row r="9" spans="1:5" ht="30" x14ac:dyDescent="0.2">
      <c r="A9" s="73" t="s">
        <v>101</v>
      </c>
      <c r="B9" s="74">
        <v>2</v>
      </c>
      <c r="C9" s="73" t="s">
        <v>133</v>
      </c>
      <c r="D9" s="241"/>
      <c r="E9" s="240"/>
    </row>
    <row r="10" spans="1:5" ht="15" x14ac:dyDescent="0.2">
      <c r="A10" s="73" t="s">
        <v>102</v>
      </c>
      <c r="B10" s="74">
        <v>1</v>
      </c>
      <c r="C10" s="73" t="s">
        <v>149</v>
      </c>
      <c r="D10" s="241"/>
      <c r="E10" s="240"/>
    </row>
    <row r="11" spans="1:5" ht="30" customHeight="1" x14ac:dyDescent="0.2">
      <c r="A11" s="242" t="s">
        <v>150</v>
      </c>
      <c r="B11" s="242"/>
      <c r="C11" s="242"/>
    </row>
    <row r="12" spans="1:5" ht="26.25" customHeight="1" x14ac:dyDescent="0.2">
      <c r="A12" s="244" t="s">
        <v>143</v>
      </c>
      <c r="B12" s="244"/>
      <c r="C12" s="244"/>
    </row>
    <row r="13" spans="1:5" ht="15.75" x14ac:dyDescent="0.2">
      <c r="A13" s="72" t="s">
        <v>96</v>
      </c>
      <c r="B13" s="72" t="s">
        <v>97</v>
      </c>
      <c r="C13" s="72" t="s">
        <v>98</v>
      </c>
    </row>
    <row r="14" spans="1:5" ht="60.75" customHeight="1" x14ac:dyDescent="0.2">
      <c r="A14" s="70" t="s">
        <v>148</v>
      </c>
      <c r="B14" s="71">
        <v>5</v>
      </c>
      <c r="C14" s="75" t="s">
        <v>122</v>
      </c>
    </row>
    <row r="15" spans="1:5" ht="30" x14ac:dyDescent="0.2">
      <c r="A15" s="73" t="s">
        <v>99</v>
      </c>
      <c r="B15" s="74">
        <v>4</v>
      </c>
      <c r="C15" s="75" t="s">
        <v>123</v>
      </c>
    </row>
    <row r="16" spans="1:5" ht="30" x14ac:dyDescent="0.2">
      <c r="A16" s="73" t="s">
        <v>100</v>
      </c>
      <c r="B16" s="74">
        <v>3</v>
      </c>
      <c r="C16" s="75" t="s">
        <v>124</v>
      </c>
    </row>
    <row r="17" spans="1:3" ht="39" customHeight="1" x14ac:dyDescent="0.2">
      <c r="A17" s="73" t="s">
        <v>101</v>
      </c>
      <c r="B17" s="74">
        <v>2</v>
      </c>
      <c r="C17" s="75" t="s">
        <v>125</v>
      </c>
    </row>
    <row r="18" spans="1:3" ht="46.5" customHeight="1" x14ac:dyDescent="0.2">
      <c r="A18" s="73" t="s">
        <v>102</v>
      </c>
      <c r="B18" s="74">
        <v>1</v>
      </c>
      <c r="C18" s="75" t="s">
        <v>534</v>
      </c>
    </row>
    <row r="19" spans="1:3" ht="24" customHeight="1" x14ac:dyDescent="0.2">
      <c r="A19" s="246" t="s">
        <v>540</v>
      </c>
      <c r="B19" s="246"/>
      <c r="C19" s="246"/>
    </row>
    <row r="20" spans="1:3" ht="27" customHeight="1" x14ac:dyDescent="0.2">
      <c r="A20" s="245" t="s">
        <v>140</v>
      </c>
      <c r="B20" s="245"/>
      <c r="C20" s="245"/>
    </row>
    <row r="21" spans="1:3" ht="48" customHeight="1" x14ac:dyDescent="0.2">
      <c r="A21" s="243" t="s">
        <v>145</v>
      </c>
      <c r="B21" s="243"/>
      <c r="C21" s="243"/>
    </row>
    <row r="22" spans="1:3" ht="15.75" x14ac:dyDescent="0.2">
      <c r="A22" s="72" t="s">
        <v>103</v>
      </c>
      <c r="B22" s="234" t="s">
        <v>104</v>
      </c>
      <c r="C22" s="234"/>
    </row>
    <row r="23" spans="1:3" ht="15" x14ac:dyDescent="0.2">
      <c r="A23" s="74">
        <v>5</v>
      </c>
      <c r="B23" s="236" t="s">
        <v>105</v>
      </c>
      <c r="C23" s="236"/>
    </row>
    <row r="24" spans="1:3" ht="15" x14ac:dyDescent="0.2">
      <c r="A24" s="74">
        <v>4</v>
      </c>
      <c r="B24" s="236" t="s">
        <v>119</v>
      </c>
      <c r="C24" s="236"/>
    </row>
    <row r="25" spans="1:3" ht="15" x14ac:dyDescent="0.2">
      <c r="A25" s="74">
        <v>3</v>
      </c>
      <c r="B25" s="236" t="s">
        <v>118</v>
      </c>
      <c r="C25" s="236"/>
    </row>
    <row r="26" spans="1:3" ht="15" x14ac:dyDescent="0.2">
      <c r="A26" s="74">
        <v>2</v>
      </c>
      <c r="B26" s="236" t="s">
        <v>120</v>
      </c>
      <c r="C26" s="236"/>
    </row>
    <row r="27" spans="1:3" ht="30.75" customHeight="1" x14ac:dyDescent="0.2">
      <c r="A27" s="74">
        <v>1</v>
      </c>
      <c r="B27" s="236" t="s">
        <v>131</v>
      </c>
      <c r="C27" s="236"/>
    </row>
    <row r="28" spans="1:3" x14ac:dyDescent="0.2">
      <c r="A28" s="237"/>
      <c r="B28" s="237"/>
      <c r="C28" s="237"/>
    </row>
    <row r="29" spans="1:3" ht="23.25" customHeight="1" x14ac:dyDescent="0.2">
      <c r="A29" s="243" t="s">
        <v>144</v>
      </c>
      <c r="B29" s="243"/>
      <c r="C29" s="243"/>
    </row>
    <row r="30" spans="1:3" ht="15.75" x14ac:dyDescent="0.2">
      <c r="A30" s="72" t="s">
        <v>103</v>
      </c>
      <c r="B30" s="234" t="s">
        <v>156</v>
      </c>
      <c r="C30" s="234"/>
    </row>
    <row r="31" spans="1:3" ht="15" x14ac:dyDescent="0.2">
      <c r="A31" s="74">
        <v>5</v>
      </c>
      <c r="B31" s="232" t="s">
        <v>126</v>
      </c>
      <c r="C31" s="232"/>
    </row>
    <row r="32" spans="1:3" ht="15" x14ac:dyDescent="0.2">
      <c r="A32" s="74">
        <v>4</v>
      </c>
      <c r="B32" s="232" t="s">
        <v>128</v>
      </c>
      <c r="C32" s="232"/>
    </row>
    <row r="33" spans="1:3" ht="15" x14ac:dyDescent="0.2">
      <c r="A33" s="74">
        <v>3</v>
      </c>
      <c r="B33" s="232" t="s">
        <v>129</v>
      </c>
      <c r="C33" s="232"/>
    </row>
    <row r="34" spans="1:3" ht="15" x14ac:dyDescent="0.2">
      <c r="A34" s="74">
        <v>2</v>
      </c>
      <c r="B34" s="232" t="s">
        <v>130</v>
      </c>
      <c r="C34" s="232"/>
    </row>
    <row r="35" spans="1:3" ht="15" x14ac:dyDescent="0.2">
      <c r="A35" s="74">
        <v>1</v>
      </c>
      <c r="B35" s="232" t="s">
        <v>127</v>
      </c>
      <c r="C35" s="232"/>
    </row>
    <row r="36" spans="1:3" x14ac:dyDescent="0.2">
      <c r="A36" s="237"/>
      <c r="B36" s="237"/>
      <c r="C36" s="238"/>
    </row>
    <row r="37" spans="1:3" ht="23.25" customHeight="1" x14ac:dyDescent="0.2">
      <c r="A37" s="233" t="s">
        <v>139</v>
      </c>
      <c r="B37" s="233"/>
      <c r="C37" s="233"/>
    </row>
    <row r="38" spans="1:3" ht="15.75" x14ac:dyDescent="0.2">
      <c r="A38" s="72" t="s">
        <v>103</v>
      </c>
      <c r="B38" s="234" t="s">
        <v>104</v>
      </c>
      <c r="C38" s="234"/>
    </row>
    <row r="39" spans="1:3" ht="30" x14ac:dyDescent="0.2">
      <c r="A39" s="74">
        <v>5</v>
      </c>
      <c r="B39" s="74" t="s">
        <v>151</v>
      </c>
      <c r="C39" s="76" t="s">
        <v>134</v>
      </c>
    </row>
    <row r="40" spans="1:3" ht="30" x14ac:dyDescent="0.2">
      <c r="A40" s="74">
        <v>4</v>
      </c>
      <c r="B40" s="74" t="s">
        <v>152</v>
      </c>
      <c r="C40" s="76" t="s">
        <v>135</v>
      </c>
    </row>
    <row r="41" spans="1:3" ht="30" x14ac:dyDescent="0.2">
      <c r="A41" s="74">
        <v>3</v>
      </c>
      <c r="B41" s="74" t="s">
        <v>153</v>
      </c>
      <c r="C41" s="76" t="s">
        <v>136</v>
      </c>
    </row>
    <row r="42" spans="1:3" ht="30" x14ac:dyDescent="0.2">
      <c r="A42" s="74">
        <v>2</v>
      </c>
      <c r="B42" s="74" t="s">
        <v>154</v>
      </c>
      <c r="C42" s="76" t="s">
        <v>137</v>
      </c>
    </row>
    <row r="43" spans="1:3" ht="15" x14ac:dyDescent="0.2">
      <c r="A43" s="74">
        <v>1</v>
      </c>
      <c r="B43" s="74" t="s">
        <v>155</v>
      </c>
      <c r="C43" s="76" t="s">
        <v>138</v>
      </c>
    </row>
    <row r="44" spans="1:3" x14ac:dyDescent="0.2">
      <c r="A44" s="67"/>
      <c r="B44" s="67"/>
      <c r="C44" s="67"/>
    </row>
    <row r="45" spans="1:3" ht="30" customHeight="1" x14ac:dyDescent="0.2">
      <c r="A45" s="235" t="s">
        <v>141</v>
      </c>
      <c r="B45" s="235"/>
      <c r="C45" s="235"/>
    </row>
    <row r="46" spans="1:3" ht="15.75" x14ac:dyDescent="0.2">
      <c r="A46" s="72" t="s">
        <v>106</v>
      </c>
      <c r="B46" s="234" t="s">
        <v>107</v>
      </c>
      <c r="C46" s="234"/>
    </row>
    <row r="47" spans="1:3" ht="15" x14ac:dyDescent="0.2">
      <c r="A47" s="74" t="s">
        <v>108</v>
      </c>
      <c r="B47" s="232" t="s">
        <v>109</v>
      </c>
      <c r="C47" s="232"/>
    </row>
    <row r="48" spans="1:3" ht="15" x14ac:dyDescent="0.2">
      <c r="A48" s="74" t="s">
        <v>110</v>
      </c>
      <c r="B48" s="232" t="s">
        <v>111</v>
      </c>
      <c r="C48" s="232"/>
    </row>
    <row r="49" spans="1:3" ht="15" x14ac:dyDescent="0.2">
      <c r="A49" s="74" t="s">
        <v>112</v>
      </c>
      <c r="B49" s="232" t="s">
        <v>113</v>
      </c>
      <c r="C49" s="232"/>
    </row>
    <row r="50" spans="1:3" ht="15" x14ac:dyDescent="0.2">
      <c r="A50" s="74" t="s">
        <v>114</v>
      </c>
      <c r="B50" s="232" t="s">
        <v>115</v>
      </c>
      <c r="C50" s="232"/>
    </row>
    <row r="51" spans="1:3" ht="15" x14ac:dyDescent="0.2">
      <c r="A51" s="74" t="s">
        <v>116</v>
      </c>
      <c r="B51" s="232" t="s">
        <v>117</v>
      </c>
      <c r="C51" s="232"/>
    </row>
  </sheetData>
  <mergeCells count="34">
    <mergeCell ref="D4:E10"/>
    <mergeCell ref="A1:C1"/>
    <mergeCell ref="A2:C2"/>
    <mergeCell ref="A29:C29"/>
    <mergeCell ref="B30:C30"/>
    <mergeCell ref="A21:C21"/>
    <mergeCell ref="B22:C22"/>
    <mergeCell ref="A4:C4"/>
    <mergeCell ref="A12:C12"/>
    <mergeCell ref="A3:C3"/>
    <mergeCell ref="A20:C20"/>
    <mergeCell ref="A19:C19"/>
    <mergeCell ref="A11:C11"/>
    <mergeCell ref="B23:C23"/>
    <mergeCell ref="B24:C24"/>
    <mergeCell ref="B25:C25"/>
    <mergeCell ref="B26:C26"/>
    <mergeCell ref="B27:C27"/>
    <mergeCell ref="A36:C36"/>
    <mergeCell ref="B34:C34"/>
    <mergeCell ref="A28:C28"/>
    <mergeCell ref="B32:C32"/>
    <mergeCell ref="B33:C33"/>
    <mergeCell ref="B35:C35"/>
    <mergeCell ref="B31:C31"/>
    <mergeCell ref="B48:C48"/>
    <mergeCell ref="B49:C49"/>
    <mergeCell ref="B50:C50"/>
    <mergeCell ref="B51:C51"/>
    <mergeCell ref="A37:C37"/>
    <mergeCell ref="B38:C38"/>
    <mergeCell ref="B46:C46"/>
    <mergeCell ref="B47:C47"/>
    <mergeCell ref="A45:C4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8"/>
  <sheetViews>
    <sheetView topLeftCell="A4" zoomScaleNormal="100" workbookViewId="0">
      <selection activeCell="D7" sqref="D7:G7"/>
    </sheetView>
  </sheetViews>
  <sheetFormatPr baseColWidth="10" defaultRowHeight="15" x14ac:dyDescent="0.25"/>
  <cols>
    <col min="1" max="1" width="22.42578125" customWidth="1"/>
    <col min="2" max="2" width="36.42578125" customWidth="1"/>
    <col min="3" max="3" width="23.42578125" style="1" customWidth="1"/>
    <col min="4" max="4" width="16.42578125" style="1" customWidth="1"/>
    <col min="5" max="5" width="43.42578125" customWidth="1"/>
    <col min="6" max="6" width="59.42578125" customWidth="1"/>
  </cols>
  <sheetData>
    <row r="1" spans="1:7" x14ac:dyDescent="0.25">
      <c r="A1" s="384" t="s">
        <v>0</v>
      </c>
      <c r="B1" s="384"/>
      <c r="C1" s="384"/>
      <c r="D1" s="384"/>
      <c r="E1" s="384"/>
      <c r="F1" s="384"/>
      <c r="G1" s="384"/>
    </row>
    <row r="2" spans="1:7" x14ac:dyDescent="0.25">
      <c r="A2" s="385" t="s">
        <v>1</v>
      </c>
      <c r="B2" s="385"/>
      <c r="C2" s="385"/>
      <c r="D2" s="385"/>
      <c r="E2" s="385"/>
      <c r="F2" s="385"/>
      <c r="G2" s="385"/>
    </row>
    <row r="3" spans="1:7" x14ac:dyDescent="0.25">
      <c r="A3" s="385" t="s">
        <v>2</v>
      </c>
      <c r="B3" s="385"/>
      <c r="C3" s="385"/>
      <c r="D3" s="385"/>
      <c r="E3" s="385"/>
      <c r="F3" s="385"/>
      <c r="G3" s="385"/>
    </row>
    <row r="4" spans="1:7" ht="15.75" thickBot="1" x14ac:dyDescent="0.3"/>
    <row r="5" spans="1:7" ht="34.5" customHeight="1" thickBot="1" x14ac:dyDescent="0.3">
      <c r="A5" s="17" t="s">
        <v>22</v>
      </c>
      <c r="B5" s="17" t="s">
        <v>3</v>
      </c>
      <c r="C5" s="17" t="s">
        <v>4</v>
      </c>
      <c r="D5" s="17" t="s">
        <v>5</v>
      </c>
      <c r="E5" s="16" t="s">
        <v>16</v>
      </c>
      <c r="F5" s="16" t="s">
        <v>24</v>
      </c>
      <c r="G5" s="15" t="s">
        <v>15</v>
      </c>
    </row>
    <row r="6" spans="1:7" s="42" customFormat="1" ht="203.25" thickBot="1" x14ac:dyDescent="0.3">
      <c r="A6" s="368" t="s">
        <v>82</v>
      </c>
      <c r="B6" s="18" t="s">
        <v>83</v>
      </c>
      <c r="C6" s="19">
        <v>4</v>
      </c>
      <c r="D6" s="20">
        <f>+C6/$C$8</f>
        <v>0.44444444444444442</v>
      </c>
      <c r="E6" s="10"/>
      <c r="F6" s="41" t="s">
        <v>84</v>
      </c>
      <c r="G6" s="14">
        <f>+LEN(E6)-2000</f>
        <v>-2000</v>
      </c>
    </row>
    <row r="7" spans="1:7" s="42" customFormat="1" ht="237" thickBot="1" x14ac:dyDescent="0.3">
      <c r="A7" s="369"/>
      <c r="B7" s="28" t="s">
        <v>85</v>
      </c>
      <c r="C7" s="24">
        <v>5</v>
      </c>
      <c r="D7" s="20">
        <f>+C7/$C$8</f>
        <v>0.55555555555555558</v>
      </c>
      <c r="E7" s="6"/>
      <c r="F7" s="41" t="s">
        <v>86</v>
      </c>
      <c r="G7" s="14">
        <f>+LEN(E7)-2000</f>
        <v>-2000</v>
      </c>
    </row>
    <row r="8" spans="1:7" ht="15.75" thickBot="1" x14ac:dyDescent="0.3">
      <c r="A8" s="371" t="s">
        <v>10</v>
      </c>
      <c r="B8" s="372"/>
      <c r="C8" s="30">
        <f>SUM(C6:C7)</f>
        <v>9</v>
      </c>
      <c r="D8" s="389"/>
      <c r="E8" s="390"/>
      <c r="F8" s="390"/>
      <c r="G8" s="390"/>
    </row>
  </sheetData>
  <mergeCells count="6">
    <mergeCell ref="A1:G1"/>
    <mergeCell ref="A2:G2"/>
    <mergeCell ref="A3:G3"/>
    <mergeCell ref="A6:A7"/>
    <mergeCell ref="A8:B8"/>
    <mergeCell ref="D8:G8"/>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7"/>
  <sheetViews>
    <sheetView zoomScaleNormal="100" workbookViewId="0">
      <selection activeCell="D7" sqref="D7:G7"/>
    </sheetView>
  </sheetViews>
  <sheetFormatPr baseColWidth="10" defaultRowHeight="15" x14ac:dyDescent="0.25"/>
  <cols>
    <col min="1" max="1" width="22.42578125" customWidth="1"/>
    <col min="2" max="2" width="36.42578125" customWidth="1"/>
    <col min="3" max="3" width="23.42578125" style="1" customWidth="1"/>
    <col min="4" max="4" width="16.42578125" style="1" customWidth="1"/>
    <col min="5" max="5" width="43.42578125" customWidth="1"/>
    <col min="6" max="6" width="38.42578125" customWidth="1"/>
    <col min="7" max="7" width="12.42578125" bestFit="1" customWidth="1"/>
  </cols>
  <sheetData>
    <row r="1" spans="1:7" x14ac:dyDescent="0.25">
      <c r="A1" s="391" t="s">
        <v>0</v>
      </c>
      <c r="B1" s="392"/>
      <c r="C1" s="392"/>
      <c r="D1" s="392"/>
      <c r="E1" s="392"/>
      <c r="F1" s="392"/>
      <c r="G1" s="393"/>
    </row>
    <row r="2" spans="1:7" x14ac:dyDescent="0.25">
      <c r="A2" s="394" t="s">
        <v>1</v>
      </c>
      <c r="B2" s="395"/>
      <c r="C2" s="395"/>
      <c r="D2" s="395"/>
      <c r="E2" s="395"/>
      <c r="F2" s="395"/>
      <c r="G2" s="396"/>
    </row>
    <row r="3" spans="1:7" ht="15.75" thickBot="1" x14ac:dyDescent="0.3">
      <c r="A3" s="397" t="s">
        <v>2</v>
      </c>
      <c r="B3" s="398"/>
      <c r="C3" s="398"/>
      <c r="D3" s="398"/>
      <c r="E3" s="398"/>
      <c r="F3" s="398"/>
      <c r="G3" s="399"/>
    </row>
    <row r="4" spans="1:7" ht="15.75" thickBot="1" x14ac:dyDescent="0.3"/>
    <row r="5" spans="1:7" ht="34.5" customHeight="1" thickBot="1" x14ac:dyDescent="0.3">
      <c r="A5" s="17" t="s">
        <v>22</v>
      </c>
      <c r="B5" s="17" t="s">
        <v>3</v>
      </c>
      <c r="C5" s="17" t="s">
        <v>4</v>
      </c>
      <c r="D5" s="17" t="s">
        <v>5</v>
      </c>
      <c r="E5" s="16" t="s">
        <v>16</v>
      </c>
      <c r="F5" s="16" t="s">
        <v>24</v>
      </c>
      <c r="G5" s="15" t="s">
        <v>15</v>
      </c>
    </row>
    <row r="6" spans="1:7" ht="315.75" thickBot="1" x14ac:dyDescent="0.3">
      <c r="A6" s="47" t="s">
        <v>87</v>
      </c>
      <c r="B6" s="18" t="s">
        <v>88</v>
      </c>
      <c r="C6" s="19">
        <v>4</v>
      </c>
      <c r="D6" s="20">
        <f>+C6/$C$7</f>
        <v>1</v>
      </c>
      <c r="E6" s="10"/>
      <c r="F6" s="41" t="s">
        <v>89</v>
      </c>
      <c r="G6" s="14">
        <f>+LEN(E6)-2000</f>
        <v>-2000</v>
      </c>
    </row>
    <row r="7" spans="1:7" ht="15.75" thickBot="1" x14ac:dyDescent="0.3">
      <c r="A7" s="371" t="s">
        <v>10</v>
      </c>
      <c r="B7" s="372"/>
      <c r="C7" s="30">
        <f>SUM(C6:C6)</f>
        <v>4</v>
      </c>
      <c r="D7" s="373"/>
      <c r="E7" s="374"/>
      <c r="F7" s="374"/>
      <c r="G7" s="374"/>
    </row>
  </sheetData>
  <mergeCells count="5">
    <mergeCell ref="A1:G1"/>
    <mergeCell ref="A2:G2"/>
    <mergeCell ref="A3:G3"/>
    <mergeCell ref="A7:B7"/>
    <mergeCell ref="D7:G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41"/>
  <sheetViews>
    <sheetView topLeftCell="A2" zoomScale="110" zoomScaleNormal="110" workbookViewId="0">
      <selection activeCell="D9" sqref="D9"/>
    </sheetView>
  </sheetViews>
  <sheetFormatPr baseColWidth="10" defaultColWidth="11.42578125" defaultRowHeight="14.25" x14ac:dyDescent="0.2"/>
  <cols>
    <col min="1" max="1" width="50" style="51" customWidth="1"/>
    <col min="2" max="2" width="19.42578125" style="51" customWidth="1"/>
    <col min="3" max="3" width="21.7109375" style="51" customWidth="1"/>
    <col min="4" max="4" width="73.42578125" style="54" customWidth="1"/>
    <col min="5" max="5" width="12.42578125" style="51" bestFit="1" customWidth="1"/>
    <col min="6" max="16384" width="11.42578125" style="51"/>
  </cols>
  <sheetData>
    <row r="1" spans="1:12" ht="105" customHeight="1" x14ac:dyDescent="0.2">
      <c r="A1" s="240"/>
      <c r="B1" s="240"/>
      <c r="C1" s="240"/>
      <c r="D1" s="240"/>
    </row>
    <row r="2" spans="1:12" ht="51" customHeight="1" x14ac:dyDescent="0.25">
      <c r="A2" s="247" t="s">
        <v>536</v>
      </c>
      <c r="B2" s="248"/>
      <c r="C2" s="248"/>
      <c r="D2" s="248"/>
    </row>
    <row r="3" spans="1:12" ht="31.5" x14ac:dyDescent="0.2">
      <c r="A3" s="78" t="s">
        <v>14</v>
      </c>
      <c r="B3" s="78" t="s">
        <v>4</v>
      </c>
      <c r="C3" s="78" t="s">
        <v>5</v>
      </c>
      <c r="D3" s="78" t="s">
        <v>23</v>
      </c>
    </row>
    <row r="4" spans="1:12" ht="28.5" x14ac:dyDescent="0.2">
      <c r="A4" s="83" t="s">
        <v>158</v>
      </c>
      <c r="B4" s="86">
        <v>4</v>
      </c>
      <c r="C4" s="85">
        <f>B4/$B$16</f>
        <v>9.5238095238095233E-2</v>
      </c>
      <c r="D4" s="83"/>
      <c r="L4" s="52"/>
    </row>
    <row r="5" spans="1:12" x14ac:dyDescent="0.2">
      <c r="A5" s="83" t="s">
        <v>159</v>
      </c>
      <c r="B5" s="86">
        <v>4</v>
      </c>
      <c r="C5" s="85">
        <f t="shared" ref="C5:C15" si="0">B5/$B$16</f>
        <v>9.5238095238095233E-2</v>
      </c>
      <c r="D5" s="83"/>
      <c r="L5" s="52"/>
    </row>
    <row r="6" spans="1:12" x14ac:dyDescent="0.2">
      <c r="A6" s="83" t="s">
        <v>160</v>
      </c>
      <c r="B6" s="86">
        <v>4</v>
      </c>
      <c r="C6" s="85">
        <f t="shared" si="0"/>
        <v>9.5238095238095233E-2</v>
      </c>
      <c r="D6" s="83"/>
      <c r="L6" s="52"/>
    </row>
    <row r="7" spans="1:12" x14ac:dyDescent="0.2">
      <c r="A7" s="83" t="s">
        <v>161</v>
      </c>
      <c r="B7" s="86">
        <v>4</v>
      </c>
      <c r="C7" s="85">
        <f t="shared" si="0"/>
        <v>9.5238095238095233E-2</v>
      </c>
      <c r="D7" s="83"/>
      <c r="L7" s="52"/>
    </row>
    <row r="8" spans="1:12" ht="15.75" customHeight="1" x14ac:dyDescent="0.2">
      <c r="A8" s="83" t="s">
        <v>162</v>
      </c>
      <c r="B8" s="86">
        <v>4</v>
      </c>
      <c r="C8" s="85">
        <f t="shared" si="0"/>
        <v>9.5238095238095233E-2</v>
      </c>
      <c r="D8" s="83"/>
      <c r="L8" s="52"/>
    </row>
    <row r="9" spans="1:12" x14ac:dyDescent="0.2">
      <c r="A9" s="83" t="s">
        <v>163</v>
      </c>
      <c r="B9" s="86">
        <v>4</v>
      </c>
      <c r="C9" s="85">
        <f t="shared" si="0"/>
        <v>9.5238095238095233E-2</v>
      </c>
      <c r="D9" s="83"/>
      <c r="L9" s="52"/>
    </row>
    <row r="10" spans="1:12" ht="18" customHeight="1" x14ac:dyDescent="0.2">
      <c r="A10" s="87" t="s">
        <v>164</v>
      </c>
      <c r="B10" s="86">
        <v>3</v>
      </c>
      <c r="C10" s="85">
        <f t="shared" si="0"/>
        <v>7.1428571428571425E-2</v>
      </c>
      <c r="D10" s="83"/>
      <c r="L10" s="52"/>
    </row>
    <row r="11" spans="1:12" ht="42.75" customHeight="1" x14ac:dyDescent="0.2">
      <c r="A11" s="87" t="s">
        <v>165</v>
      </c>
      <c r="B11" s="86">
        <v>5</v>
      </c>
      <c r="C11" s="85">
        <f t="shared" si="0"/>
        <v>0.11904761904761904</v>
      </c>
      <c r="D11" s="83"/>
      <c r="L11" s="52"/>
    </row>
    <row r="12" spans="1:12" ht="28.5" x14ac:dyDescent="0.2">
      <c r="A12" s="83" t="s">
        <v>166</v>
      </c>
      <c r="B12" s="86">
        <v>1</v>
      </c>
      <c r="C12" s="85">
        <f t="shared" si="0"/>
        <v>2.3809523809523808E-2</v>
      </c>
      <c r="D12" s="83"/>
      <c r="L12" s="52"/>
    </row>
    <row r="13" spans="1:12" ht="18.75" customHeight="1" x14ac:dyDescent="0.2">
      <c r="A13" s="184" t="s">
        <v>167</v>
      </c>
      <c r="B13" s="86">
        <v>2</v>
      </c>
      <c r="C13" s="85">
        <f t="shared" si="0"/>
        <v>4.7619047619047616E-2</v>
      </c>
      <c r="D13" s="83"/>
      <c r="L13" s="52"/>
    </row>
    <row r="14" spans="1:12" ht="28.5" x14ac:dyDescent="0.2">
      <c r="A14" s="83" t="s">
        <v>168</v>
      </c>
      <c r="B14" s="86">
        <v>3</v>
      </c>
      <c r="C14" s="85">
        <f t="shared" si="0"/>
        <v>7.1428571428571425E-2</v>
      </c>
      <c r="D14" s="83"/>
      <c r="L14" s="52"/>
    </row>
    <row r="15" spans="1:12" x14ac:dyDescent="0.2">
      <c r="A15" s="83" t="s">
        <v>169</v>
      </c>
      <c r="B15" s="86">
        <v>4</v>
      </c>
      <c r="C15" s="84">
        <f t="shared" si="0"/>
        <v>9.5238095238095233E-2</v>
      </c>
      <c r="D15" s="83"/>
      <c r="L15" s="52"/>
    </row>
    <row r="16" spans="1:12" x14ac:dyDescent="0.2">
      <c r="A16" s="79" t="s">
        <v>157</v>
      </c>
      <c r="B16" s="80">
        <f>SUM(B4:B15)</f>
        <v>42</v>
      </c>
      <c r="C16" s="81">
        <f>SUM(C4:C15)</f>
        <v>0.99999999999999989</v>
      </c>
      <c r="D16" s="82"/>
    </row>
    <row r="17" spans="2:3" x14ac:dyDescent="0.2">
      <c r="B17" s="53"/>
      <c r="C17" s="53"/>
    </row>
    <row r="23" spans="2:3" ht="14.25" customHeight="1" x14ac:dyDescent="0.2"/>
    <row r="24" spans="2:3" ht="14.25" customHeight="1" x14ac:dyDescent="0.2"/>
    <row r="25" spans="2:3" ht="14.25" customHeight="1" x14ac:dyDescent="0.2"/>
    <row r="26" spans="2:3" ht="14.25" customHeight="1" x14ac:dyDescent="0.2"/>
    <row r="27" spans="2:3" ht="14.25" customHeight="1" x14ac:dyDescent="0.2"/>
    <row r="28" spans="2:3" ht="14.25" customHeight="1" x14ac:dyDescent="0.2"/>
    <row r="29" spans="2:3" ht="14.25" customHeight="1" x14ac:dyDescent="0.2"/>
    <row r="30" spans="2:3" ht="14.25" customHeight="1" x14ac:dyDescent="0.2"/>
    <row r="31" spans="2:3" ht="14.25" customHeight="1" x14ac:dyDescent="0.2"/>
    <row r="32" spans="2:3"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spans="1:1" ht="14.25" customHeight="1" x14ac:dyDescent="0.2"/>
    <row r="226" spans="1:1" ht="14.25" customHeight="1" x14ac:dyDescent="0.2"/>
    <row r="227" spans="1:1" ht="14.25" customHeight="1" x14ac:dyDescent="0.2"/>
    <row r="228" spans="1:1" ht="14.25" customHeight="1" x14ac:dyDescent="0.2"/>
    <row r="229" spans="1:1" ht="14.25" customHeight="1" x14ac:dyDescent="0.2">
      <c r="A229" s="77"/>
    </row>
    <row r="230" spans="1:1" ht="14.25" customHeight="1" x14ac:dyDescent="0.2">
      <c r="A230" s="77"/>
    </row>
    <row r="231" spans="1:1" ht="14.25" customHeight="1" x14ac:dyDescent="0.2">
      <c r="A231" s="77"/>
    </row>
    <row r="232" spans="1:1" ht="14.25" customHeight="1" x14ac:dyDescent="0.2">
      <c r="A232" s="77"/>
    </row>
    <row r="233" spans="1:1" ht="14.25" customHeight="1" x14ac:dyDescent="0.2">
      <c r="A233" s="77"/>
    </row>
    <row r="234" spans="1:1" ht="14.25" customHeight="1" x14ac:dyDescent="0.2">
      <c r="A234" s="77"/>
    </row>
    <row r="235" spans="1:1" ht="14.25" customHeight="1" x14ac:dyDescent="0.2">
      <c r="A235" s="77"/>
    </row>
    <row r="236" spans="1:1" ht="14.25" customHeight="1" x14ac:dyDescent="0.2">
      <c r="A236" s="77"/>
    </row>
    <row r="237" spans="1:1" ht="14.25" customHeight="1" x14ac:dyDescent="0.2">
      <c r="A237" s="77"/>
    </row>
    <row r="238" spans="1:1" ht="14.25" customHeight="1" x14ac:dyDescent="0.2">
      <c r="A238" s="77"/>
    </row>
    <row r="239" spans="1:1" ht="14.25" customHeight="1" x14ac:dyDescent="0.2">
      <c r="A239" s="77"/>
    </row>
    <row r="240" spans="1:1" ht="14.25" customHeight="1" x14ac:dyDescent="0.2">
      <c r="A240" s="77"/>
    </row>
    <row r="241" spans="1:1" ht="14.25" customHeight="1" x14ac:dyDescent="0.2">
      <c r="A241" s="77"/>
    </row>
  </sheetData>
  <mergeCells count="2">
    <mergeCell ref="A2:D2"/>
    <mergeCell ref="A1:D1"/>
  </mergeCells>
  <dataValidations count="1">
    <dataValidation type="list" allowBlank="1" showInputMessage="1" showErrorMessage="1" sqref="B4:B15" xr:uid="{00000000-0002-0000-0300-000000000000}">
      <formula1>"5,4,3,2,1"</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56"/>
  <sheetViews>
    <sheetView topLeftCell="A16" zoomScale="110" zoomScaleNormal="110" workbookViewId="0">
      <selection activeCell="C28" sqref="C28"/>
    </sheetView>
  </sheetViews>
  <sheetFormatPr baseColWidth="10" defaultColWidth="11.42578125" defaultRowHeight="14.25" x14ac:dyDescent="0.2"/>
  <cols>
    <col min="1" max="1" width="47" style="51" customWidth="1"/>
    <col min="2" max="2" width="59.42578125" style="51" customWidth="1"/>
    <col min="3" max="3" width="20.140625" style="53" customWidth="1"/>
    <col min="4" max="4" width="62.28515625" style="51" customWidth="1"/>
    <col min="5" max="5" width="37.28515625" style="51" customWidth="1"/>
    <col min="6" max="7" width="11.42578125" style="51"/>
    <col min="8" max="10" width="11.42578125" style="51" customWidth="1"/>
    <col min="11" max="16384" width="11.42578125" style="51"/>
  </cols>
  <sheetData>
    <row r="1" spans="1:5" x14ac:dyDescent="0.2">
      <c r="A1" s="240"/>
      <c r="B1" s="240"/>
      <c r="C1" s="240"/>
      <c r="D1" s="240"/>
      <c r="E1" s="240"/>
    </row>
    <row r="2" spans="1:5" ht="25.5" customHeight="1" x14ac:dyDescent="0.2">
      <c r="A2" s="240"/>
      <c r="B2" s="240"/>
      <c r="C2" s="240"/>
      <c r="D2" s="240"/>
      <c r="E2" s="240"/>
    </row>
    <row r="3" spans="1:5" ht="19.5" customHeight="1" x14ac:dyDescent="0.2">
      <c r="A3" s="240"/>
      <c r="B3" s="240"/>
      <c r="C3" s="240"/>
      <c r="D3" s="240"/>
      <c r="E3" s="240"/>
    </row>
    <row r="4" spans="1:5" ht="21" customHeight="1" x14ac:dyDescent="0.2">
      <c r="A4" s="240"/>
      <c r="B4" s="240"/>
      <c r="C4" s="240"/>
      <c r="D4" s="240"/>
      <c r="E4" s="240"/>
    </row>
    <row r="5" spans="1:5" x14ac:dyDescent="0.2">
      <c r="A5" s="240"/>
      <c r="B5" s="240"/>
      <c r="C5" s="240"/>
      <c r="D5" s="240"/>
      <c r="E5" s="240"/>
    </row>
    <row r="6" spans="1:5" ht="44.25" customHeight="1" x14ac:dyDescent="0.2">
      <c r="A6" s="240"/>
      <c r="B6" s="240"/>
      <c r="C6" s="240"/>
      <c r="D6" s="240"/>
      <c r="E6" s="240"/>
    </row>
    <row r="7" spans="1:5" ht="51" customHeight="1" x14ac:dyDescent="0.25">
      <c r="A7" s="252" t="s">
        <v>537</v>
      </c>
      <c r="B7" s="253"/>
      <c r="C7" s="253"/>
      <c r="D7" s="253"/>
      <c r="E7" s="254"/>
    </row>
    <row r="8" spans="1:5" s="55" customFormat="1" ht="27.75" customHeight="1" x14ac:dyDescent="0.25">
      <c r="A8" s="68" t="s">
        <v>93</v>
      </c>
      <c r="B8" s="68" t="s">
        <v>3</v>
      </c>
      <c r="C8" s="68" t="s">
        <v>5</v>
      </c>
      <c r="D8" s="68" t="s">
        <v>94</v>
      </c>
      <c r="E8" s="68" t="s">
        <v>95</v>
      </c>
    </row>
    <row r="9" spans="1:5" s="55" customFormat="1" ht="15" x14ac:dyDescent="0.25">
      <c r="A9" s="249" t="s">
        <v>175</v>
      </c>
      <c r="B9" s="88" t="s">
        <v>179</v>
      </c>
      <c r="C9" s="56">
        <v>5</v>
      </c>
      <c r="D9" s="195"/>
      <c r="E9" s="56"/>
    </row>
    <row r="10" spans="1:5" s="55" customFormat="1" ht="25.5" x14ac:dyDescent="0.25">
      <c r="A10" s="251"/>
      <c r="B10" s="88" t="s">
        <v>180</v>
      </c>
      <c r="C10" s="56">
        <v>5</v>
      </c>
      <c r="D10" s="195"/>
      <c r="E10" s="56"/>
    </row>
    <row r="11" spans="1:5" s="55" customFormat="1" ht="15" x14ac:dyDescent="0.25">
      <c r="A11" s="249" t="s">
        <v>159</v>
      </c>
      <c r="B11" s="88" t="s">
        <v>181</v>
      </c>
      <c r="C11" s="56">
        <v>4</v>
      </c>
      <c r="D11" s="195"/>
      <c r="E11" s="56"/>
    </row>
    <row r="12" spans="1:5" s="55" customFormat="1" x14ac:dyDescent="0.25">
      <c r="A12" s="250"/>
      <c r="B12" s="88" t="s">
        <v>182</v>
      </c>
      <c r="C12" s="56">
        <v>3</v>
      </c>
      <c r="D12" s="56"/>
      <c r="E12" s="56"/>
    </row>
    <row r="13" spans="1:5" s="55" customFormat="1" x14ac:dyDescent="0.25">
      <c r="A13" s="250"/>
      <c r="B13" s="88" t="s">
        <v>183</v>
      </c>
      <c r="C13" s="56">
        <v>4</v>
      </c>
      <c r="D13" s="56"/>
      <c r="E13" s="56"/>
    </row>
    <row r="14" spans="1:5" s="55" customFormat="1" x14ac:dyDescent="0.25">
      <c r="A14" s="250"/>
      <c r="B14" s="88" t="s">
        <v>184</v>
      </c>
      <c r="C14" s="56">
        <v>4</v>
      </c>
      <c r="D14" s="56"/>
      <c r="E14" s="56"/>
    </row>
    <row r="15" spans="1:5" s="55" customFormat="1" x14ac:dyDescent="0.25">
      <c r="A15" s="251"/>
      <c r="B15" s="88" t="s">
        <v>185</v>
      </c>
      <c r="C15" s="56">
        <v>4</v>
      </c>
      <c r="D15" s="56"/>
      <c r="E15" s="56"/>
    </row>
    <row r="16" spans="1:5" s="55" customFormat="1" x14ac:dyDescent="0.25">
      <c r="A16" s="249" t="s">
        <v>160</v>
      </c>
      <c r="B16" s="88" t="s">
        <v>170</v>
      </c>
      <c r="C16" s="56">
        <v>4</v>
      </c>
      <c r="D16" s="56"/>
      <c r="E16" s="56"/>
    </row>
    <row r="17" spans="1:5" s="55" customFormat="1" x14ac:dyDescent="0.25">
      <c r="A17" s="250"/>
      <c r="B17" s="88" t="s">
        <v>186</v>
      </c>
      <c r="C17" s="56">
        <v>4</v>
      </c>
      <c r="D17" s="56"/>
      <c r="E17" s="56"/>
    </row>
    <row r="18" spans="1:5" s="55" customFormat="1" x14ac:dyDescent="0.25">
      <c r="A18" s="250"/>
      <c r="B18" s="88" t="s">
        <v>187</v>
      </c>
      <c r="C18" s="56">
        <v>4</v>
      </c>
      <c r="D18" s="56"/>
      <c r="E18" s="56"/>
    </row>
    <row r="19" spans="1:5" s="55" customFormat="1" x14ac:dyDescent="0.25">
      <c r="A19" s="250"/>
      <c r="B19" s="88" t="s">
        <v>188</v>
      </c>
      <c r="C19" s="56">
        <v>3</v>
      </c>
      <c r="D19" s="56"/>
      <c r="E19" s="56"/>
    </row>
    <row r="20" spans="1:5" s="55" customFormat="1" x14ac:dyDescent="0.25">
      <c r="A20" s="250"/>
      <c r="B20" s="88" t="s">
        <v>189</v>
      </c>
      <c r="C20" s="56">
        <v>3</v>
      </c>
      <c r="D20" s="56"/>
      <c r="E20" s="56"/>
    </row>
    <row r="21" spans="1:5" s="55" customFormat="1" ht="25.5" x14ac:dyDescent="0.25">
      <c r="A21" s="250"/>
      <c r="B21" s="88" t="s">
        <v>190</v>
      </c>
      <c r="C21" s="56">
        <v>4</v>
      </c>
      <c r="D21" s="56"/>
      <c r="E21" s="56"/>
    </row>
    <row r="22" spans="1:5" s="55" customFormat="1" x14ac:dyDescent="0.25">
      <c r="A22" s="250"/>
      <c r="B22" s="88" t="s">
        <v>191</v>
      </c>
      <c r="C22" s="56">
        <v>3</v>
      </c>
      <c r="D22" s="56"/>
      <c r="E22" s="56"/>
    </row>
    <row r="23" spans="1:5" s="55" customFormat="1" x14ac:dyDescent="0.25">
      <c r="A23" s="251"/>
      <c r="B23" s="88" t="s">
        <v>194</v>
      </c>
      <c r="C23" s="56">
        <v>3</v>
      </c>
      <c r="D23" s="56"/>
      <c r="E23" s="56"/>
    </row>
    <row r="24" spans="1:5" s="55" customFormat="1" x14ac:dyDescent="0.25">
      <c r="A24" s="249" t="s">
        <v>161</v>
      </c>
      <c r="B24" s="89" t="s">
        <v>195</v>
      </c>
      <c r="C24" s="56">
        <v>3</v>
      </c>
      <c r="D24" s="56"/>
      <c r="E24" s="56"/>
    </row>
    <row r="25" spans="1:5" s="55" customFormat="1" x14ac:dyDescent="0.25">
      <c r="A25" s="251"/>
      <c r="B25" s="88" t="s">
        <v>196</v>
      </c>
      <c r="C25" s="56">
        <v>3</v>
      </c>
      <c r="D25" s="56"/>
      <c r="E25" s="56"/>
    </row>
    <row r="26" spans="1:5" s="55" customFormat="1" x14ac:dyDescent="0.25">
      <c r="A26" s="249" t="s">
        <v>162</v>
      </c>
      <c r="B26" s="88" t="s">
        <v>197</v>
      </c>
      <c r="C26" s="56">
        <v>4</v>
      </c>
      <c r="D26" s="56"/>
      <c r="E26" s="56"/>
    </row>
    <row r="27" spans="1:5" s="55" customFormat="1" x14ac:dyDescent="0.25">
      <c r="A27" s="250"/>
      <c r="B27" s="88" t="s">
        <v>198</v>
      </c>
      <c r="C27" s="56">
        <v>4</v>
      </c>
      <c r="D27" s="56"/>
      <c r="E27" s="56"/>
    </row>
    <row r="28" spans="1:5" s="55" customFormat="1" x14ac:dyDescent="0.25">
      <c r="A28" s="250"/>
      <c r="B28" s="88" t="s">
        <v>171</v>
      </c>
      <c r="C28" s="56">
        <v>4</v>
      </c>
      <c r="D28" s="56"/>
      <c r="E28" s="56"/>
    </row>
    <row r="29" spans="1:5" s="55" customFormat="1" x14ac:dyDescent="0.25">
      <c r="A29" s="250"/>
      <c r="B29" s="88" t="s">
        <v>199</v>
      </c>
      <c r="C29" s="56">
        <v>4</v>
      </c>
      <c r="D29" s="56"/>
      <c r="E29" s="56"/>
    </row>
    <row r="30" spans="1:5" s="55" customFormat="1" x14ac:dyDescent="0.25">
      <c r="A30" s="250"/>
      <c r="B30" s="88" t="s">
        <v>193</v>
      </c>
      <c r="C30" s="56">
        <v>4</v>
      </c>
      <c r="D30" s="56"/>
      <c r="E30" s="56"/>
    </row>
    <row r="31" spans="1:5" s="55" customFormat="1" x14ac:dyDescent="0.25">
      <c r="A31" s="250"/>
      <c r="B31" s="88" t="s">
        <v>192</v>
      </c>
      <c r="C31" s="56">
        <v>4</v>
      </c>
      <c r="D31" s="56"/>
      <c r="E31" s="56"/>
    </row>
    <row r="32" spans="1:5" s="55" customFormat="1" x14ac:dyDescent="0.25">
      <c r="A32" s="250"/>
      <c r="B32" s="88" t="s">
        <v>172</v>
      </c>
      <c r="C32" s="56">
        <v>5</v>
      </c>
      <c r="D32" s="56"/>
      <c r="E32" s="56"/>
    </row>
    <row r="33" spans="1:5" s="55" customFormat="1" x14ac:dyDescent="0.25">
      <c r="A33" s="250"/>
      <c r="B33" s="88" t="s">
        <v>200</v>
      </c>
      <c r="C33" s="56">
        <v>4</v>
      </c>
      <c r="D33" s="56"/>
      <c r="E33" s="56"/>
    </row>
    <row r="34" spans="1:5" s="55" customFormat="1" x14ac:dyDescent="0.25">
      <c r="A34" s="251"/>
      <c r="B34" s="88" t="s">
        <v>201</v>
      </c>
      <c r="C34" s="56">
        <v>4</v>
      </c>
      <c r="D34" s="56"/>
      <c r="E34" s="56"/>
    </row>
    <row r="35" spans="1:5" s="55" customFormat="1" ht="14.25" customHeight="1" x14ac:dyDescent="0.25">
      <c r="A35" s="249" t="s">
        <v>224</v>
      </c>
      <c r="B35" s="88" t="s">
        <v>202</v>
      </c>
      <c r="C35" s="56">
        <v>3</v>
      </c>
      <c r="D35" s="56"/>
      <c r="E35" s="56"/>
    </row>
    <row r="36" spans="1:5" s="55" customFormat="1" x14ac:dyDescent="0.25">
      <c r="A36" s="250"/>
      <c r="B36" s="88" t="s">
        <v>203</v>
      </c>
      <c r="C36" s="56">
        <v>3</v>
      </c>
      <c r="D36" s="56"/>
      <c r="E36" s="56"/>
    </row>
    <row r="37" spans="1:5" s="55" customFormat="1" x14ac:dyDescent="0.25">
      <c r="A37" s="250"/>
      <c r="B37" s="88" t="s">
        <v>204</v>
      </c>
      <c r="C37" s="56">
        <v>4</v>
      </c>
      <c r="D37" s="56"/>
      <c r="E37" s="56"/>
    </row>
    <row r="38" spans="1:5" s="55" customFormat="1" x14ac:dyDescent="0.25">
      <c r="A38" s="251"/>
      <c r="B38" s="88" t="s">
        <v>205</v>
      </c>
      <c r="C38" s="56">
        <v>3</v>
      </c>
      <c r="D38" s="56"/>
      <c r="E38" s="56"/>
    </row>
    <row r="39" spans="1:5" s="55" customFormat="1" ht="25.5" x14ac:dyDescent="0.25">
      <c r="A39" s="249" t="s">
        <v>174</v>
      </c>
      <c r="B39" s="88" t="s">
        <v>206</v>
      </c>
      <c r="C39" s="56">
        <v>4</v>
      </c>
      <c r="D39" s="56"/>
      <c r="E39" s="56"/>
    </row>
    <row r="40" spans="1:5" s="55" customFormat="1" x14ac:dyDescent="0.25">
      <c r="A40" s="250"/>
      <c r="B40" s="88" t="s">
        <v>207</v>
      </c>
      <c r="C40" s="56">
        <v>3</v>
      </c>
      <c r="D40" s="56"/>
      <c r="E40" s="56"/>
    </row>
    <row r="41" spans="1:5" s="55" customFormat="1" x14ac:dyDescent="0.25">
      <c r="A41" s="251"/>
      <c r="B41" s="88" t="s">
        <v>208</v>
      </c>
      <c r="C41" s="56">
        <v>3</v>
      </c>
      <c r="D41" s="56"/>
      <c r="E41" s="56"/>
    </row>
    <row r="42" spans="1:5" s="55" customFormat="1" ht="25.5" x14ac:dyDescent="0.25">
      <c r="A42" s="249" t="s">
        <v>209</v>
      </c>
      <c r="B42" s="88" t="s">
        <v>210</v>
      </c>
      <c r="C42" s="56">
        <v>4</v>
      </c>
      <c r="D42" s="56"/>
      <c r="E42" s="56"/>
    </row>
    <row r="43" spans="1:5" s="55" customFormat="1" ht="25.5" x14ac:dyDescent="0.25">
      <c r="A43" s="251"/>
      <c r="B43" s="88" t="s">
        <v>173</v>
      </c>
      <c r="C43" s="56">
        <v>4</v>
      </c>
      <c r="D43" s="56"/>
      <c r="E43" s="56"/>
    </row>
    <row r="44" spans="1:5" s="55" customFormat="1" ht="18.75" customHeight="1" x14ac:dyDescent="0.25">
      <c r="A44" s="249" t="s">
        <v>176</v>
      </c>
      <c r="B44" s="88" t="s">
        <v>211</v>
      </c>
      <c r="C44" s="56">
        <v>3</v>
      </c>
      <c r="D44" s="56"/>
      <c r="E44" s="56"/>
    </row>
    <row r="45" spans="1:5" s="55" customFormat="1" ht="18.75" customHeight="1" x14ac:dyDescent="0.25">
      <c r="A45" s="251"/>
      <c r="B45" s="88" t="s">
        <v>212</v>
      </c>
      <c r="C45" s="56">
        <v>2</v>
      </c>
      <c r="D45" s="56"/>
      <c r="E45" s="56"/>
    </row>
    <row r="46" spans="1:5" s="55" customFormat="1" x14ac:dyDescent="0.25">
      <c r="A46" s="249" t="s">
        <v>177</v>
      </c>
      <c r="B46" s="88" t="s">
        <v>213</v>
      </c>
      <c r="C46" s="56">
        <v>4</v>
      </c>
      <c r="D46" s="56"/>
      <c r="E46" s="56"/>
    </row>
    <row r="47" spans="1:5" s="55" customFormat="1" x14ac:dyDescent="0.25">
      <c r="A47" s="250"/>
      <c r="B47" s="88" t="s">
        <v>214</v>
      </c>
      <c r="C47" s="56">
        <v>4</v>
      </c>
      <c r="D47" s="56"/>
      <c r="E47" s="56"/>
    </row>
    <row r="48" spans="1:5" s="55" customFormat="1" x14ac:dyDescent="0.25">
      <c r="A48" s="251"/>
      <c r="B48" s="88" t="s">
        <v>215</v>
      </c>
      <c r="C48" s="56">
        <v>4</v>
      </c>
      <c r="D48" s="56"/>
      <c r="E48" s="56"/>
    </row>
    <row r="49" spans="1:5" x14ac:dyDescent="0.2">
      <c r="A49" s="249" t="s">
        <v>178</v>
      </c>
      <c r="B49" s="88" t="s">
        <v>216</v>
      </c>
      <c r="C49" s="56">
        <v>4</v>
      </c>
      <c r="D49" s="56"/>
      <c r="E49" s="56"/>
    </row>
    <row r="50" spans="1:5" x14ac:dyDescent="0.2">
      <c r="A50" s="250"/>
      <c r="B50" s="88" t="s">
        <v>217</v>
      </c>
      <c r="C50" s="56">
        <v>4</v>
      </c>
      <c r="D50" s="56"/>
      <c r="E50" s="56"/>
    </row>
    <row r="51" spans="1:5" x14ac:dyDescent="0.2">
      <c r="A51" s="250"/>
      <c r="B51" s="88" t="s">
        <v>218</v>
      </c>
      <c r="C51" s="56">
        <v>4</v>
      </c>
      <c r="D51" s="56"/>
      <c r="E51" s="56"/>
    </row>
    <row r="52" spans="1:5" x14ac:dyDescent="0.2">
      <c r="A52" s="250"/>
      <c r="B52" s="90" t="s">
        <v>219</v>
      </c>
      <c r="C52" s="56">
        <v>3</v>
      </c>
      <c r="D52" s="56"/>
      <c r="E52" s="56"/>
    </row>
    <row r="53" spans="1:5" x14ac:dyDescent="0.2">
      <c r="A53" s="250"/>
      <c r="B53" s="88" t="s">
        <v>223</v>
      </c>
      <c r="C53" s="56">
        <v>4</v>
      </c>
      <c r="D53" s="56"/>
      <c r="E53" s="56"/>
    </row>
    <row r="54" spans="1:5" x14ac:dyDescent="0.2">
      <c r="A54" s="251"/>
      <c r="B54" s="88" t="s">
        <v>220</v>
      </c>
      <c r="C54" s="56">
        <v>4</v>
      </c>
      <c r="D54" s="56"/>
      <c r="E54" s="56"/>
    </row>
    <row r="55" spans="1:5" x14ac:dyDescent="0.2">
      <c r="A55" s="249" t="s">
        <v>225</v>
      </c>
      <c r="B55" s="88" t="s">
        <v>221</v>
      </c>
      <c r="C55" s="56">
        <v>4</v>
      </c>
      <c r="D55" s="56"/>
      <c r="E55" s="56"/>
    </row>
    <row r="56" spans="1:5" x14ac:dyDescent="0.2">
      <c r="A56" s="251"/>
      <c r="B56" s="88" t="s">
        <v>222</v>
      </c>
      <c r="C56" s="56">
        <v>4</v>
      </c>
      <c r="D56" s="56"/>
      <c r="E56" s="56"/>
    </row>
  </sheetData>
  <mergeCells count="14">
    <mergeCell ref="A49:A54"/>
    <mergeCell ref="A55:A56"/>
    <mergeCell ref="A1:E6"/>
    <mergeCell ref="A46:A48"/>
    <mergeCell ref="A44:A45"/>
    <mergeCell ref="A16:A23"/>
    <mergeCell ref="A7:E7"/>
    <mergeCell ref="A9:A10"/>
    <mergeCell ref="A11:A15"/>
    <mergeCell ref="A24:A25"/>
    <mergeCell ref="A26:A34"/>
    <mergeCell ref="A35:A38"/>
    <mergeCell ref="A39:A41"/>
    <mergeCell ref="A42:A43"/>
  </mergeCells>
  <dataValidations count="1">
    <dataValidation type="list" allowBlank="1" showInputMessage="1" showErrorMessage="1" sqref="C9:C56" xr:uid="{00000000-0002-0000-0400-000000000000}">
      <formula1>"1,2,3,4,5"</formula1>
    </dataValidation>
  </dataValidations>
  <pageMargins left="0.25" right="0.25" top="0.75" bottom="0.75" header="0.3" footer="0.3"/>
  <pageSetup paperSize="9" scale="55"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64"/>
  <sheetViews>
    <sheetView topLeftCell="A22" zoomScaleNormal="100" workbookViewId="0">
      <selection sqref="A1:G1"/>
    </sheetView>
  </sheetViews>
  <sheetFormatPr baseColWidth="10" defaultColWidth="69.7109375" defaultRowHeight="14.25" x14ac:dyDescent="0.2"/>
  <cols>
    <col min="1" max="1" width="63.7109375" style="51" customWidth="1"/>
    <col min="2" max="3" width="15.42578125" style="51" customWidth="1"/>
    <col min="4" max="4" width="18.42578125" style="51" customWidth="1"/>
    <col min="5" max="5" width="18.7109375" style="51" customWidth="1"/>
    <col min="6" max="7" width="15.42578125" style="51" customWidth="1"/>
    <col min="8" max="101" width="14.42578125" style="51" customWidth="1"/>
    <col min="102" max="16384" width="69.7109375" style="51"/>
  </cols>
  <sheetData>
    <row r="1" spans="1:7" ht="133.5" customHeight="1" x14ac:dyDescent="0.2">
      <c r="A1" s="240"/>
      <c r="B1" s="240"/>
      <c r="C1" s="240"/>
      <c r="D1" s="240"/>
      <c r="E1" s="240"/>
      <c r="F1" s="240"/>
      <c r="G1" s="240"/>
    </row>
    <row r="2" spans="1:7" ht="34.5" customHeight="1" x14ac:dyDescent="0.2">
      <c r="A2" s="255" t="s">
        <v>535</v>
      </c>
      <c r="B2" s="255"/>
      <c r="C2" s="255"/>
      <c r="D2" s="255"/>
      <c r="E2" s="255"/>
      <c r="F2" s="255"/>
      <c r="G2" s="255"/>
    </row>
    <row r="3" spans="1:7" ht="38.25" x14ac:dyDescent="0.2">
      <c r="A3" s="91" t="s">
        <v>90</v>
      </c>
      <c r="B3" s="92" t="s">
        <v>18</v>
      </c>
      <c r="C3" s="92" t="s">
        <v>5</v>
      </c>
      <c r="D3" s="92" t="s">
        <v>19</v>
      </c>
      <c r="E3" s="91" t="s">
        <v>91</v>
      </c>
      <c r="F3" s="91" t="s">
        <v>20</v>
      </c>
      <c r="G3" s="93" t="s">
        <v>21</v>
      </c>
    </row>
    <row r="4" spans="1:7" ht="23.25" x14ac:dyDescent="0.2">
      <c r="A4" s="256" t="s">
        <v>92</v>
      </c>
      <c r="B4" s="256"/>
      <c r="C4" s="256"/>
      <c r="D4" s="256"/>
      <c r="E4" s="196">
        <f>+E5+E8+E14+E23+E26+E36+E41+E45+E48+E51</f>
        <v>3.1572751322751325</v>
      </c>
      <c r="F4" s="94">
        <v>5</v>
      </c>
      <c r="G4" s="196">
        <f>+(G5+G8+G14+G23+G26+G36+G41+G45+G48+G51)/10*100</f>
        <v>75.261111111111106</v>
      </c>
    </row>
    <row r="5" spans="1:7" x14ac:dyDescent="0.2">
      <c r="A5" s="57" t="s">
        <v>175</v>
      </c>
      <c r="B5" s="58">
        <f>+'Ponderación Factores'!B4</f>
        <v>4</v>
      </c>
      <c r="C5" s="197">
        <f>'Ponderación Factores'!C4</f>
        <v>9.5238095238095233E-2</v>
      </c>
      <c r="D5" s="60">
        <f>SUM(D7,D6)/2</f>
        <v>5</v>
      </c>
      <c r="E5" s="61">
        <f>C5*D5</f>
        <v>0.47619047619047616</v>
      </c>
      <c r="F5" s="58">
        <v>5</v>
      </c>
      <c r="G5" s="59">
        <f t="shared" ref="G5:G22" si="0">(D5*100)/F5/100</f>
        <v>1</v>
      </c>
    </row>
    <row r="6" spans="1:7" x14ac:dyDescent="0.2">
      <c r="A6" s="88" t="s">
        <v>179</v>
      </c>
      <c r="B6" s="63">
        <f>'F1 - Calif Caract'!B4</f>
        <v>5</v>
      </c>
      <c r="C6" s="66">
        <f>+(B6/SUM($B$6,$B$7))</f>
        <v>0.5</v>
      </c>
      <c r="D6" s="69">
        <f>'F1 - Calif Caract'!D4</f>
        <v>5</v>
      </c>
      <c r="E6" s="65">
        <f>(C6*D6)/100</f>
        <v>2.5000000000000001E-2</v>
      </c>
      <c r="F6" s="63">
        <v>5</v>
      </c>
      <c r="G6" s="66">
        <f>(D6*100)/F6/100</f>
        <v>1</v>
      </c>
    </row>
    <row r="7" spans="1:7" x14ac:dyDescent="0.2">
      <c r="A7" s="88" t="s">
        <v>180</v>
      </c>
      <c r="B7" s="63">
        <f>'F1 - Calif Caract'!B5</f>
        <v>5</v>
      </c>
      <c r="C7" s="66">
        <f>+(B7/SUM($B$6,$B$7))</f>
        <v>0.5</v>
      </c>
      <c r="D7" s="69">
        <f>'F1 - Calif Caract'!D5</f>
        <v>5</v>
      </c>
      <c r="E7" s="65">
        <f>(C7*D7)/100</f>
        <v>2.5000000000000001E-2</v>
      </c>
      <c r="F7" s="63">
        <v>5</v>
      </c>
      <c r="G7" s="66">
        <f>(D7*100)/F7/100</f>
        <v>1</v>
      </c>
    </row>
    <row r="8" spans="1:7" x14ac:dyDescent="0.2">
      <c r="A8" s="57" t="s">
        <v>159</v>
      </c>
      <c r="B8" s="58">
        <f>+'Ponderación Factores'!B5</f>
        <v>4</v>
      </c>
      <c r="C8" s="197">
        <f>+'Ponderación Factores'!C5</f>
        <v>9.5238095238095233E-2</v>
      </c>
      <c r="D8" s="60">
        <f>SUM(D9:D13)/4</f>
        <v>3.625</v>
      </c>
      <c r="E8" s="61">
        <f>C8*D8</f>
        <v>0.34523809523809523</v>
      </c>
      <c r="F8" s="58">
        <v>5</v>
      </c>
      <c r="G8" s="59">
        <f t="shared" si="0"/>
        <v>0.72499999999999998</v>
      </c>
    </row>
    <row r="9" spans="1:7" x14ac:dyDescent="0.2">
      <c r="A9" s="62" t="s">
        <v>181</v>
      </c>
      <c r="B9" s="63">
        <f>'F2 - Calif Caract'!B4</f>
        <v>4</v>
      </c>
      <c r="C9" s="66">
        <f>+B9/SUM($B$9,$B$10,$B$11,$B$12,$B$13,)</f>
        <v>0.21052631578947367</v>
      </c>
      <c r="D9" s="69">
        <f>'F2 - Calif Caract'!D4</f>
        <v>3.5</v>
      </c>
      <c r="E9" s="65">
        <f>(C9*D9)/100</f>
        <v>7.3684210526315788E-3</v>
      </c>
      <c r="F9" s="63">
        <v>5</v>
      </c>
      <c r="G9" s="66">
        <f t="shared" si="0"/>
        <v>0.7</v>
      </c>
    </row>
    <row r="10" spans="1:7" x14ac:dyDescent="0.2">
      <c r="A10" s="62" t="s">
        <v>182</v>
      </c>
      <c r="B10" s="63">
        <f>'F2 - Calif Caract'!B5</f>
        <v>3</v>
      </c>
      <c r="C10" s="66">
        <f t="shared" ref="C10:C13" si="1">+B10/SUM($B$9,$B$10,$B$11,$B$12,$B$13,)</f>
        <v>0.15789473684210525</v>
      </c>
      <c r="D10" s="69">
        <f>'F2 - Calif Caract'!D5</f>
        <v>3</v>
      </c>
      <c r="E10" s="65">
        <f>(C10*D10)/100</f>
        <v>4.7368421052631574E-3</v>
      </c>
      <c r="F10" s="63">
        <v>5</v>
      </c>
      <c r="G10" s="66">
        <f t="shared" si="0"/>
        <v>0.6</v>
      </c>
    </row>
    <row r="11" spans="1:7" x14ac:dyDescent="0.2">
      <c r="A11" s="62" t="s">
        <v>183</v>
      </c>
      <c r="B11" s="63">
        <f>'F2 - Calif Caract'!B6</f>
        <v>4</v>
      </c>
      <c r="C11" s="66">
        <f t="shared" si="1"/>
        <v>0.21052631578947367</v>
      </c>
      <c r="D11" s="69">
        <f>'F2 - Calif Caract'!D6</f>
        <v>2</v>
      </c>
      <c r="E11" s="65">
        <f>(C11*D11)/100</f>
        <v>4.2105263157894736E-3</v>
      </c>
      <c r="F11" s="63">
        <v>5</v>
      </c>
      <c r="G11" s="66">
        <f t="shared" si="0"/>
        <v>0.4</v>
      </c>
    </row>
    <row r="12" spans="1:7" x14ac:dyDescent="0.2">
      <c r="A12" s="62" t="s">
        <v>184</v>
      </c>
      <c r="B12" s="63">
        <f>'F2 - Calif Caract'!B7</f>
        <v>4</v>
      </c>
      <c r="C12" s="66">
        <f t="shared" si="1"/>
        <v>0.21052631578947367</v>
      </c>
      <c r="D12" s="69">
        <f>'F2 - Calif Caract'!D7</f>
        <v>4.5</v>
      </c>
      <c r="E12" s="65">
        <f>(C12*D12)/100</f>
        <v>9.4736842105263147E-3</v>
      </c>
      <c r="F12" s="63">
        <v>5</v>
      </c>
      <c r="G12" s="66">
        <f>(D12*100)/F12/100</f>
        <v>0.9</v>
      </c>
    </row>
    <row r="13" spans="1:7" x14ac:dyDescent="0.2">
      <c r="A13" s="62" t="s">
        <v>185</v>
      </c>
      <c r="B13" s="63">
        <f>'F2 - Calif Caract'!B8</f>
        <v>4</v>
      </c>
      <c r="C13" s="66">
        <f t="shared" si="1"/>
        <v>0.21052631578947367</v>
      </c>
      <c r="D13" s="69">
        <f>'F2 - Calif Caract'!D8</f>
        <v>1.5</v>
      </c>
      <c r="E13" s="65">
        <f>(C13*D13)/100</f>
        <v>3.1578947368421052E-3</v>
      </c>
      <c r="F13" s="63">
        <v>5</v>
      </c>
      <c r="G13" s="66">
        <f t="shared" si="0"/>
        <v>0.3</v>
      </c>
    </row>
    <row r="14" spans="1:7" x14ac:dyDescent="0.2">
      <c r="A14" s="57" t="s">
        <v>160</v>
      </c>
      <c r="B14" s="58">
        <f>+'Ponderación Factores'!B6</f>
        <v>4</v>
      </c>
      <c r="C14" s="197">
        <f>+'Ponderación Factores'!C6</f>
        <v>9.5238095238095233E-2</v>
      </c>
      <c r="D14" s="60">
        <f>SUM(D15:D22)/8</f>
        <v>2.85</v>
      </c>
      <c r="E14" s="61">
        <f>C14*D14</f>
        <v>0.27142857142857141</v>
      </c>
      <c r="F14" s="58">
        <v>5</v>
      </c>
      <c r="G14" s="59">
        <f t="shared" si="0"/>
        <v>0.56999999999999995</v>
      </c>
    </row>
    <row r="15" spans="1:7" x14ac:dyDescent="0.2">
      <c r="A15" s="62" t="s">
        <v>170</v>
      </c>
      <c r="B15" s="63">
        <f>'F3 - Calif Caract'!B4</f>
        <v>4</v>
      </c>
      <c r="C15" s="64">
        <f>+B15/SUM($B$15,$B$16,$B$17,$B$18,$B$19,$B$20,$B$21,$B$22)</f>
        <v>0.14285714285714285</v>
      </c>
      <c r="D15" s="69">
        <f>'F3 - Calif Caract'!D4</f>
        <v>4.5</v>
      </c>
      <c r="E15" s="65">
        <f>(C15*D15)/100</f>
        <v>6.4285714285714276E-3</v>
      </c>
      <c r="F15" s="63">
        <v>5</v>
      </c>
      <c r="G15" s="66">
        <f t="shared" si="0"/>
        <v>0.9</v>
      </c>
    </row>
    <row r="16" spans="1:7" x14ac:dyDescent="0.2">
      <c r="A16" s="62" t="s">
        <v>186</v>
      </c>
      <c r="B16" s="63">
        <f>'F3 - Calif Caract'!B5</f>
        <v>4</v>
      </c>
      <c r="C16" s="64">
        <f t="shared" ref="C16:C22" si="2">+B16/SUM($B$15,$B$16,$B$17,$B$18,$B$19,$B$20,$B$21,$B$22)</f>
        <v>0.14285714285714285</v>
      </c>
      <c r="D16" s="69">
        <f>'F3 - Calif Caract'!D5</f>
        <v>2</v>
      </c>
      <c r="E16" s="65">
        <f t="shared" ref="E16:E25" si="3">(C16*D16)/100</f>
        <v>2.8571428571428571E-3</v>
      </c>
      <c r="F16" s="63">
        <v>5</v>
      </c>
      <c r="G16" s="66">
        <f t="shared" si="0"/>
        <v>0.4</v>
      </c>
    </row>
    <row r="17" spans="1:7" x14ac:dyDescent="0.2">
      <c r="A17" s="62" t="s">
        <v>187</v>
      </c>
      <c r="B17" s="63">
        <f>'F3 - Calif Caract'!B6</f>
        <v>4</v>
      </c>
      <c r="C17" s="64">
        <f t="shared" si="2"/>
        <v>0.14285714285714285</v>
      </c>
      <c r="D17" s="69">
        <f>'F3 - Calif Caract'!D6</f>
        <v>2.1</v>
      </c>
      <c r="E17" s="65">
        <f t="shared" si="3"/>
        <v>3.0000000000000001E-3</v>
      </c>
      <c r="F17" s="63">
        <v>5</v>
      </c>
      <c r="G17" s="66">
        <f t="shared" si="0"/>
        <v>0.42</v>
      </c>
    </row>
    <row r="18" spans="1:7" x14ac:dyDescent="0.2">
      <c r="A18" s="62" t="s">
        <v>188</v>
      </c>
      <c r="B18" s="63">
        <f>'F3 - Calif Caract'!B7</f>
        <v>3</v>
      </c>
      <c r="C18" s="64">
        <f t="shared" si="2"/>
        <v>0.10714285714285714</v>
      </c>
      <c r="D18" s="69">
        <f>'F3 - Calif Caract'!D7</f>
        <v>4</v>
      </c>
      <c r="E18" s="65">
        <f t="shared" si="3"/>
        <v>4.2857142857142851E-3</v>
      </c>
      <c r="F18" s="63">
        <v>5</v>
      </c>
      <c r="G18" s="66">
        <f t="shared" si="0"/>
        <v>0.8</v>
      </c>
    </row>
    <row r="19" spans="1:7" x14ac:dyDescent="0.2">
      <c r="A19" s="62" t="s">
        <v>189</v>
      </c>
      <c r="B19" s="63">
        <f>'F3 - Calif Caract'!B8</f>
        <v>3</v>
      </c>
      <c r="C19" s="64">
        <f t="shared" si="2"/>
        <v>0.10714285714285714</v>
      </c>
      <c r="D19" s="69">
        <f>'F3 - Calif Caract'!D8</f>
        <v>3.5</v>
      </c>
      <c r="E19" s="65">
        <f t="shared" si="3"/>
        <v>3.7499999999999999E-3</v>
      </c>
      <c r="F19" s="63">
        <v>5</v>
      </c>
      <c r="G19" s="66">
        <f t="shared" si="0"/>
        <v>0.7</v>
      </c>
    </row>
    <row r="20" spans="1:7" x14ac:dyDescent="0.2">
      <c r="A20" s="62" t="s">
        <v>190</v>
      </c>
      <c r="B20" s="63">
        <f>'F3 - Calif Caract'!B9</f>
        <v>4</v>
      </c>
      <c r="C20" s="64">
        <f t="shared" si="2"/>
        <v>0.14285714285714285</v>
      </c>
      <c r="D20" s="69">
        <f>'F3 - Calif Caract'!D9</f>
        <v>3.7</v>
      </c>
      <c r="E20" s="65">
        <f t="shared" si="3"/>
        <v>5.2857142857142859E-3</v>
      </c>
      <c r="F20" s="63">
        <v>5</v>
      </c>
      <c r="G20" s="66">
        <f t="shared" si="0"/>
        <v>0.74</v>
      </c>
    </row>
    <row r="21" spans="1:7" x14ac:dyDescent="0.2">
      <c r="A21" s="62" t="s">
        <v>191</v>
      </c>
      <c r="B21" s="63">
        <f>'F3 - Calif Caract'!B10</f>
        <v>3</v>
      </c>
      <c r="C21" s="64">
        <f t="shared" si="2"/>
        <v>0.10714285714285714</v>
      </c>
      <c r="D21" s="69">
        <f>'F3 - Calif Caract'!D10</f>
        <v>2</v>
      </c>
      <c r="E21" s="65">
        <f t="shared" si="3"/>
        <v>2.1428571428571425E-3</v>
      </c>
      <c r="F21" s="63">
        <v>5</v>
      </c>
      <c r="G21" s="66">
        <f t="shared" si="0"/>
        <v>0.4</v>
      </c>
    </row>
    <row r="22" spans="1:7" x14ac:dyDescent="0.2">
      <c r="A22" s="62" t="s">
        <v>194</v>
      </c>
      <c r="B22" s="63">
        <f>'F3 - Calif Caract'!B11</f>
        <v>3</v>
      </c>
      <c r="C22" s="64">
        <f t="shared" si="2"/>
        <v>0.10714285714285714</v>
      </c>
      <c r="D22" s="69">
        <f>'F3 - Calif Caract'!D11</f>
        <v>1</v>
      </c>
      <c r="E22" s="65">
        <f t="shared" si="3"/>
        <v>1.0714285714285713E-3</v>
      </c>
      <c r="F22" s="63">
        <v>5</v>
      </c>
      <c r="G22" s="66">
        <f t="shared" si="0"/>
        <v>0.2</v>
      </c>
    </row>
    <row r="23" spans="1:7" x14ac:dyDescent="0.2">
      <c r="A23" s="57" t="s">
        <v>161</v>
      </c>
      <c r="B23" s="58">
        <f>+'Ponderación Factores'!B7</f>
        <v>4</v>
      </c>
      <c r="C23" s="197">
        <f>+'Ponderación Factores'!C7</f>
        <v>9.5238095238095233E-2</v>
      </c>
      <c r="D23" s="60">
        <f>SUM(D24:D25)/2</f>
        <v>3.25</v>
      </c>
      <c r="E23" s="61">
        <f>C23*D23</f>
        <v>0.30952380952380953</v>
      </c>
      <c r="F23" s="58">
        <v>5</v>
      </c>
      <c r="G23" s="59">
        <f t="shared" ref="G23:G52" si="4">(D23*100)/F23/100</f>
        <v>0.65</v>
      </c>
    </row>
    <row r="24" spans="1:7" x14ac:dyDescent="0.2">
      <c r="A24" s="62" t="s">
        <v>195</v>
      </c>
      <c r="B24" s="63">
        <f>'F4 - Calif Caract'!B4</f>
        <v>3</v>
      </c>
      <c r="C24" s="66">
        <f>+B24/SUM($B$24,$B$25)</f>
        <v>0.5</v>
      </c>
      <c r="D24" s="69">
        <f>'F4 - Calif Caract'!D4</f>
        <v>4</v>
      </c>
      <c r="E24" s="65">
        <f t="shared" si="3"/>
        <v>0.02</v>
      </c>
      <c r="F24" s="63">
        <v>5</v>
      </c>
      <c r="G24" s="66">
        <f t="shared" si="4"/>
        <v>0.8</v>
      </c>
    </row>
    <row r="25" spans="1:7" x14ac:dyDescent="0.2">
      <c r="A25" s="62" t="s">
        <v>196</v>
      </c>
      <c r="B25" s="63">
        <f>'F4 - Calif Caract'!B5</f>
        <v>3</v>
      </c>
      <c r="C25" s="66">
        <f>+B25/SUM($B$24,$B$25)</f>
        <v>0.5</v>
      </c>
      <c r="D25" s="69">
        <f>'F4 - Calif Caract'!D5</f>
        <v>2.5</v>
      </c>
      <c r="E25" s="65">
        <f t="shared" si="3"/>
        <v>1.2500000000000001E-2</v>
      </c>
      <c r="F25" s="63">
        <v>5</v>
      </c>
      <c r="G25" s="66">
        <f t="shared" si="4"/>
        <v>0.5</v>
      </c>
    </row>
    <row r="26" spans="1:7" x14ac:dyDescent="0.2">
      <c r="A26" s="57" t="s">
        <v>162</v>
      </c>
      <c r="B26" s="58">
        <f>+'Ponderación Factores'!B8</f>
        <v>4</v>
      </c>
      <c r="C26" s="197">
        <f>+'Ponderación Factores'!C8</f>
        <v>9.5238095238095233E-2</v>
      </c>
      <c r="D26" s="60">
        <f>SUM(D27:D35)/9</f>
        <v>4.0222222222222221</v>
      </c>
      <c r="E26" s="61">
        <f>C26*D26</f>
        <v>0.38306878306878306</v>
      </c>
      <c r="F26" s="58">
        <v>5</v>
      </c>
      <c r="G26" s="59">
        <f t="shared" si="4"/>
        <v>0.80444444444444441</v>
      </c>
    </row>
    <row r="27" spans="1:7" x14ac:dyDescent="0.2">
      <c r="A27" s="62" t="s">
        <v>197</v>
      </c>
      <c r="B27" s="63">
        <f>'F5 - Calif Caract'!B4</f>
        <v>4</v>
      </c>
      <c r="C27" s="66">
        <f>+B27/SUM($B$27,$B$28,$B$29,$B$30,$B$31,$B$32,$B$33,$B$34,$B$35)</f>
        <v>0.10810810810810811</v>
      </c>
      <c r="D27" s="69">
        <f>'F5 - Calif Caract'!D4</f>
        <v>4.5</v>
      </c>
      <c r="E27" s="65">
        <f>(C27*D27)/100</f>
        <v>4.8648648648648655E-3</v>
      </c>
      <c r="F27" s="63">
        <v>5</v>
      </c>
      <c r="G27" s="66">
        <f t="shared" si="4"/>
        <v>0.9</v>
      </c>
    </row>
    <row r="28" spans="1:7" x14ac:dyDescent="0.2">
      <c r="A28" s="62" t="s">
        <v>198</v>
      </c>
      <c r="B28" s="63">
        <f>'F5 - Calif Caract'!B5</f>
        <v>4</v>
      </c>
      <c r="C28" s="66">
        <f t="shared" ref="C28:C35" si="5">+B28/SUM($B$27,$B$28,$B$29,$B$30,$B$31,$B$32,$B$33,$B$34,$B$35)</f>
        <v>0.10810810810810811</v>
      </c>
      <c r="D28" s="69">
        <f>'F5 - Calif Caract'!D5</f>
        <v>2.5</v>
      </c>
      <c r="E28" s="65">
        <f>(C28*D28)/100</f>
        <v>2.7027027027027029E-3</v>
      </c>
      <c r="F28" s="63">
        <v>5</v>
      </c>
      <c r="G28" s="66">
        <f>(D28*100)/F28/100</f>
        <v>0.5</v>
      </c>
    </row>
    <row r="29" spans="1:7" x14ac:dyDescent="0.2">
      <c r="A29" s="62" t="s">
        <v>171</v>
      </c>
      <c r="B29" s="63">
        <f>'F5 - Calif Caract'!B6</f>
        <v>4</v>
      </c>
      <c r="C29" s="66">
        <f t="shared" si="5"/>
        <v>0.10810810810810811</v>
      </c>
      <c r="D29" s="69">
        <f>'F5 - Calif Caract'!D6</f>
        <v>5</v>
      </c>
      <c r="E29" s="65">
        <f>(C29*D29)/100</f>
        <v>5.4054054054054057E-3</v>
      </c>
      <c r="F29" s="63">
        <v>5</v>
      </c>
      <c r="G29" s="66">
        <f>(D29*100)/F29/100</f>
        <v>1</v>
      </c>
    </row>
    <row r="30" spans="1:7" x14ac:dyDescent="0.2">
      <c r="A30" s="62" t="s">
        <v>199</v>
      </c>
      <c r="B30" s="63">
        <f>'F5 - Calif Caract'!B7</f>
        <v>4</v>
      </c>
      <c r="C30" s="66">
        <f t="shared" si="5"/>
        <v>0.10810810810810811</v>
      </c>
      <c r="D30" s="69">
        <f>'F5 - Calif Caract'!D7</f>
        <v>4</v>
      </c>
      <c r="E30" s="65">
        <f t="shared" ref="E30:E35" si="6">(C30*D30)/100</f>
        <v>4.3243243243243244E-3</v>
      </c>
      <c r="F30" s="63">
        <v>5</v>
      </c>
      <c r="G30" s="66">
        <f t="shared" ref="G30:G35" si="7">(D30*100)/F30/100</f>
        <v>0.8</v>
      </c>
    </row>
    <row r="31" spans="1:7" x14ac:dyDescent="0.2">
      <c r="A31" s="62" t="s">
        <v>193</v>
      </c>
      <c r="B31" s="63">
        <f>'F5 - Calif Caract'!B8</f>
        <v>4</v>
      </c>
      <c r="C31" s="66">
        <f t="shared" si="5"/>
        <v>0.10810810810810811</v>
      </c>
      <c r="D31" s="69">
        <f>'F5 - Calif Caract'!D8</f>
        <v>3.7</v>
      </c>
      <c r="E31" s="65">
        <f t="shared" si="6"/>
        <v>4.0000000000000001E-3</v>
      </c>
      <c r="F31" s="63">
        <v>5</v>
      </c>
      <c r="G31" s="66">
        <f t="shared" si="7"/>
        <v>0.74</v>
      </c>
    </row>
    <row r="32" spans="1:7" x14ac:dyDescent="0.2">
      <c r="A32" s="62" t="s">
        <v>192</v>
      </c>
      <c r="B32" s="63">
        <f>'F5 - Calif Caract'!B9</f>
        <v>4</v>
      </c>
      <c r="C32" s="66">
        <f t="shared" si="5"/>
        <v>0.10810810810810811</v>
      </c>
      <c r="D32" s="69">
        <f>'F5 - Calif Caract'!D9</f>
        <v>3</v>
      </c>
      <c r="E32" s="65">
        <f t="shared" si="6"/>
        <v>3.2432432432432435E-3</v>
      </c>
      <c r="F32" s="63">
        <v>5</v>
      </c>
      <c r="G32" s="66">
        <f t="shared" si="7"/>
        <v>0.6</v>
      </c>
    </row>
    <row r="33" spans="1:7" x14ac:dyDescent="0.2">
      <c r="A33" s="62" t="s">
        <v>172</v>
      </c>
      <c r="B33" s="63">
        <f>'F5 - Calif Caract'!B10</f>
        <v>5</v>
      </c>
      <c r="C33" s="66">
        <f t="shared" si="5"/>
        <v>0.13513513513513514</v>
      </c>
      <c r="D33" s="69">
        <f>'F5 - Calif Caract'!D10</f>
        <v>5</v>
      </c>
      <c r="E33" s="65">
        <f t="shared" si="6"/>
        <v>6.7567567567567563E-3</v>
      </c>
      <c r="F33" s="63">
        <v>5</v>
      </c>
      <c r="G33" s="66">
        <f t="shared" si="7"/>
        <v>1</v>
      </c>
    </row>
    <row r="34" spans="1:7" x14ac:dyDescent="0.2">
      <c r="A34" s="62" t="s">
        <v>200</v>
      </c>
      <c r="B34" s="63">
        <f>'F5 - Calif Caract'!B11</f>
        <v>4</v>
      </c>
      <c r="C34" s="66">
        <f t="shared" si="5"/>
        <v>0.10810810810810811</v>
      </c>
      <c r="D34" s="69">
        <f>'F5 - Calif Caract'!D11</f>
        <v>4.5</v>
      </c>
      <c r="E34" s="65">
        <f t="shared" si="6"/>
        <v>4.8648648648648655E-3</v>
      </c>
      <c r="F34" s="63">
        <v>5</v>
      </c>
      <c r="G34" s="66">
        <f t="shared" si="7"/>
        <v>0.9</v>
      </c>
    </row>
    <row r="35" spans="1:7" x14ac:dyDescent="0.2">
      <c r="A35" s="62" t="s">
        <v>201</v>
      </c>
      <c r="B35" s="63">
        <f>'F5 - Calif Caract'!B12</f>
        <v>4</v>
      </c>
      <c r="C35" s="66">
        <f t="shared" si="5"/>
        <v>0.10810810810810811</v>
      </c>
      <c r="D35" s="69">
        <f>'F5 - Calif Caract'!D12</f>
        <v>4</v>
      </c>
      <c r="E35" s="65">
        <f t="shared" si="6"/>
        <v>4.3243243243243244E-3</v>
      </c>
      <c r="F35" s="63">
        <v>5</v>
      </c>
      <c r="G35" s="66">
        <f t="shared" si="7"/>
        <v>0.8</v>
      </c>
    </row>
    <row r="36" spans="1:7" x14ac:dyDescent="0.2">
      <c r="A36" s="57" t="s">
        <v>224</v>
      </c>
      <c r="B36" s="58">
        <f>+'Ponderación Factores'!B9</f>
        <v>4</v>
      </c>
      <c r="C36" s="197">
        <f>+'Ponderación Factores'!C9</f>
        <v>9.5238095238095233E-2</v>
      </c>
      <c r="D36" s="60">
        <f>SUM(D37:D40)/4</f>
        <v>4.3</v>
      </c>
      <c r="E36" s="61">
        <f>C36*D36</f>
        <v>0.40952380952380946</v>
      </c>
      <c r="F36" s="58">
        <v>5</v>
      </c>
      <c r="G36" s="59">
        <f t="shared" si="4"/>
        <v>0.86</v>
      </c>
    </row>
    <row r="37" spans="1:7" ht="14.25" customHeight="1" x14ac:dyDescent="0.2">
      <c r="A37" s="88" t="s">
        <v>202</v>
      </c>
      <c r="B37" s="63">
        <f>'F6 - Calif Caract'!B4</f>
        <v>3</v>
      </c>
      <c r="C37" s="66">
        <f>+B37/SUM($B$37,$B$38,$B$39,$B$40)</f>
        <v>0.23076923076923078</v>
      </c>
      <c r="D37" s="69">
        <f>'F6 - Calif Caract'!D4</f>
        <v>5</v>
      </c>
      <c r="E37" s="65">
        <f>(C37*D37)/100</f>
        <v>1.1538461538461539E-2</v>
      </c>
      <c r="F37" s="63">
        <v>5</v>
      </c>
      <c r="G37" s="66">
        <f t="shared" si="4"/>
        <v>1</v>
      </c>
    </row>
    <row r="38" spans="1:7" x14ac:dyDescent="0.2">
      <c r="A38" s="88" t="s">
        <v>203</v>
      </c>
      <c r="B38" s="63">
        <f>'F6 - Calif Caract'!B5</f>
        <v>3</v>
      </c>
      <c r="C38" s="66">
        <f t="shared" ref="C38:C40" si="8">+B38/SUM($B$37,$B$38,$B$39,$B$40)</f>
        <v>0.23076923076923078</v>
      </c>
      <c r="D38" s="69">
        <f>'F6 - Calif Caract'!D5</f>
        <v>2.7</v>
      </c>
      <c r="E38" s="65">
        <f>(C38*D38)/100</f>
        <v>6.2307692307692316E-3</v>
      </c>
      <c r="F38" s="63">
        <v>5</v>
      </c>
      <c r="G38" s="66">
        <f>(D38*100)/F38/100</f>
        <v>0.54</v>
      </c>
    </row>
    <row r="39" spans="1:7" x14ac:dyDescent="0.2">
      <c r="A39" s="88" t="s">
        <v>204</v>
      </c>
      <c r="B39" s="63">
        <f>'F6 - Calif Caract'!B6</f>
        <v>4</v>
      </c>
      <c r="C39" s="66">
        <f t="shared" si="8"/>
        <v>0.30769230769230771</v>
      </c>
      <c r="D39" s="69">
        <f>'F6 - Calif Caract'!D6</f>
        <v>5</v>
      </c>
      <c r="E39" s="65">
        <f>(C39*D39)/100</f>
        <v>1.5384615384615385E-2</v>
      </c>
      <c r="F39" s="63">
        <v>5</v>
      </c>
      <c r="G39" s="66">
        <f>(D39*100)/F39/100</f>
        <v>1</v>
      </c>
    </row>
    <row r="40" spans="1:7" x14ac:dyDescent="0.2">
      <c r="A40" s="88" t="s">
        <v>205</v>
      </c>
      <c r="B40" s="63">
        <f>'F6 - Calif Caract'!B7</f>
        <v>3</v>
      </c>
      <c r="C40" s="66">
        <f t="shared" si="8"/>
        <v>0.23076923076923078</v>
      </c>
      <c r="D40" s="69">
        <f>'F6 - Calif Caract'!D7</f>
        <v>4.5</v>
      </c>
      <c r="E40" s="65">
        <f>(C40*D40)/100</f>
        <v>1.0384615384615386E-2</v>
      </c>
      <c r="F40" s="63">
        <v>5</v>
      </c>
      <c r="G40" s="66">
        <f t="shared" si="4"/>
        <v>0.9</v>
      </c>
    </row>
    <row r="41" spans="1:7" x14ac:dyDescent="0.2">
      <c r="A41" s="57" t="s">
        <v>174</v>
      </c>
      <c r="B41" s="58">
        <f>+'Ponderación Factores'!B10</f>
        <v>3</v>
      </c>
      <c r="C41" s="197">
        <f>+'Ponderación Factores'!C10</f>
        <v>7.1428571428571425E-2</v>
      </c>
      <c r="D41" s="60">
        <f>SUM(D42:D44)/3</f>
        <v>3.5</v>
      </c>
      <c r="E41" s="61">
        <f>C41*D41</f>
        <v>0.25</v>
      </c>
      <c r="F41" s="58">
        <v>5</v>
      </c>
      <c r="G41" s="59">
        <f t="shared" si="4"/>
        <v>0.7</v>
      </c>
    </row>
    <row r="42" spans="1:7" ht="25.5" x14ac:dyDescent="0.2">
      <c r="A42" s="62" t="s">
        <v>206</v>
      </c>
      <c r="B42" s="63">
        <f>'F7 - Calif Caract'!B4</f>
        <v>4</v>
      </c>
      <c r="C42" s="66">
        <f>+B42/SUM($B$42,$B$43,$B$44)</f>
        <v>0.4</v>
      </c>
      <c r="D42" s="69">
        <f>'F7 - Calif Caract'!D4</f>
        <v>5</v>
      </c>
      <c r="E42" s="65">
        <f>(C42*D42)/100</f>
        <v>0.02</v>
      </c>
      <c r="F42" s="63">
        <v>5</v>
      </c>
      <c r="G42" s="66">
        <f t="shared" si="4"/>
        <v>1</v>
      </c>
    </row>
    <row r="43" spans="1:7" x14ac:dyDescent="0.2">
      <c r="A43" s="62" t="s">
        <v>207</v>
      </c>
      <c r="B43" s="63">
        <f>'F7 - Calif Caract'!B5</f>
        <v>3</v>
      </c>
      <c r="C43" s="66">
        <f t="shared" ref="C43:C44" si="9">+B43/SUM($B$42,$B$43,$B$44)</f>
        <v>0.3</v>
      </c>
      <c r="D43" s="69">
        <f>'F7 - Calif Caract'!D5</f>
        <v>3.5</v>
      </c>
      <c r="E43" s="65">
        <f>(C43*D43)/100</f>
        <v>1.0500000000000001E-2</v>
      </c>
      <c r="F43" s="63">
        <v>5</v>
      </c>
      <c r="G43" s="66">
        <f>(D43*100)/F43/100</f>
        <v>0.7</v>
      </c>
    </row>
    <row r="44" spans="1:7" x14ac:dyDescent="0.2">
      <c r="A44" s="62" t="s">
        <v>208</v>
      </c>
      <c r="B44" s="63">
        <f>'F7 - Calif Caract'!B6</f>
        <v>3</v>
      </c>
      <c r="C44" s="66">
        <f t="shared" si="9"/>
        <v>0.3</v>
      </c>
      <c r="D44" s="69">
        <f>'F7 - Calif Caract'!D6</f>
        <v>2</v>
      </c>
      <c r="E44" s="65">
        <f>(C44*D44)/100</f>
        <v>6.0000000000000001E-3</v>
      </c>
      <c r="F44" s="63">
        <v>5</v>
      </c>
      <c r="G44" s="66">
        <f t="shared" si="4"/>
        <v>0.4</v>
      </c>
    </row>
    <row r="45" spans="1:7" ht="25.5" x14ac:dyDescent="0.2">
      <c r="A45" s="57" t="s">
        <v>209</v>
      </c>
      <c r="B45" s="58">
        <f>+'Ponderación Factores'!B11</f>
        <v>5</v>
      </c>
      <c r="C45" s="197">
        <f>+'Ponderación Factores'!C11</f>
        <v>0.11904761904761904</v>
      </c>
      <c r="D45" s="60">
        <f>SUM(D46:D47)/2</f>
        <v>3.75</v>
      </c>
      <c r="E45" s="61">
        <f>C45*D45</f>
        <v>0.4464285714285714</v>
      </c>
      <c r="F45" s="58">
        <v>5</v>
      </c>
      <c r="G45" s="59">
        <f>(D45*100)/F45/100</f>
        <v>0.75</v>
      </c>
    </row>
    <row r="46" spans="1:7" ht="25.5" x14ac:dyDescent="0.2">
      <c r="A46" s="62" t="s">
        <v>210</v>
      </c>
      <c r="B46" s="63">
        <f>'F8 - Calif Caract'!B4</f>
        <v>4</v>
      </c>
      <c r="C46" s="66">
        <f>+B46/SUM($B$46,$B$47)</f>
        <v>0.5</v>
      </c>
      <c r="D46" s="69">
        <f>'F8 - Calif Caract'!D4</f>
        <v>4</v>
      </c>
      <c r="E46" s="65">
        <f>(C46*D46)/100</f>
        <v>0.02</v>
      </c>
      <c r="F46" s="63">
        <v>5</v>
      </c>
      <c r="G46" s="66">
        <f>(D46*100)/F46/100</f>
        <v>0.8</v>
      </c>
    </row>
    <row r="47" spans="1:7" ht="25.5" x14ac:dyDescent="0.2">
      <c r="A47" s="62" t="s">
        <v>173</v>
      </c>
      <c r="B47" s="63">
        <f>'F8 - Calif Caract'!B5</f>
        <v>4</v>
      </c>
      <c r="C47" s="66">
        <f>+B47/SUM($B$46,$B$47)</f>
        <v>0.5</v>
      </c>
      <c r="D47" s="69">
        <f>'F8 - Calif Caract'!D5</f>
        <v>3.5</v>
      </c>
      <c r="E47" s="65">
        <f>(C47*D47)/100</f>
        <v>1.7500000000000002E-2</v>
      </c>
      <c r="F47" s="63">
        <v>5</v>
      </c>
      <c r="G47" s="66">
        <f>(D47*100)/F47/100</f>
        <v>0.7</v>
      </c>
    </row>
    <row r="48" spans="1:7" x14ac:dyDescent="0.2">
      <c r="A48" s="57" t="s">
        <v>176</v>
      </c>
      <c r="B48" s="58">
        <f>+'Ponderación Factores'!B12</f>
        <v>1</v>
      </c>
      <c r="C48" s="197">
        <f>+'Ponderación Factores'!C12</f>
        <v>2.3809523809523808E-2</v>
      </c>
      <c r="D48" s="60">
        <f>SUM(D49:D50)/2</f>
        <v>3.5</v>
      </c>
      <c r="E48" s="61">
        <f>C48*D48</f>
        <v>8.3333333333333329E-2</v>
      </c>
      <c r="F48" s="58">
        <v>5</v>
      </c>
      <c r="G48" s="59">
        <f t="shared" si="4"/>
        <v>0.7</v>
      </c>
    </row>
    <row r="49" spans="1:7" x14ac:dyDescent="0.2">
      <c r="A49" s="88" t="s">
        <v>211</v>
      </c>
      <c r="B49" s="63">
        <f>'F9 - Calif Caract'!B4</f>
        <v>3</v>
      </c>
      <c r="C49" s="66">
        <f>+B49/SUM($B$49,$B$50)</f>
        <v>0.6</v>
      </c>
      <c r="D49" s="69">
        <f>'F9 - Calif Caract'!D4</f>
        <v>3.5</v>
      </c>
      <c r="E49" s="65">
        <f>(C49*D49)/100</f>
        <v>2.1000000000000001E-2</v>
      </c>
      <c r="F49" s="63">
        <v>5</v>
      </c>
      <c r="G49" s="66">
        <f t="shared" si="4"/>
        <v>0.7</v>
      </c>
    </row>
    <row r="50" spans="1:7" x14ac:dyDescent="0.2">
      <c r="A50" s="88" t="s">
        <v>212</v>
      </c>
      <c r="B50" s="63">
        <f>'F9 - Calif Caract'!B5</f>
        <v>2</v>
      </c>
      <c r="C50" s="66">
        <f>+B50/SUM($B$49,$B$50)</f>
        <v>0.4</v>
      </c>
      <c r="D50" s="69">
        <f>'F9 - Calif Caract'!D5</f>
        <v>3.5</v>
      </c>
      <c r="E50" s="65">
        <f>(C50*D50)/100</f>
        <v>1.4000000000000002E-2</v>
      </c>
      <c r="F50" s="63">
        <v>5</v>
      </c>
      <c r="G50" s="66">
        <f t="shared" si="4"/>
        <v>0.7</v>
      </c>
    </row>
    <row r="51" spans="1:7" x14ac:dyDescent="0.2">
      <c r="A51" s="57" t="s">
        <v>177</v>
      </c>
      <c r="B51" s="58">
        <f>+'Ponderación Factores'!B13</f>
        <v>2</v>
      </c>
      <c r="C51" s="197">
        <f>+'Ponderación Factores'!C13</f>
        <v>4.7619047619047616E-2</v>
      </c>
      <c r="D51" s="60">
        <f>SUM(D52:D54)/3</f>
        <v>3.8333333333333335</v>
      </c>
      <c r="E51" s="61">
        <f>C51*D51</f>
        <v>0.18253968253968253</v>
      </c>
      <c r="F51" s="58">
        <v>5</v>
      </c>
      <c r="G51" s="59">
        <f t="shared" si="4"/>
        <v>0.76666666666666672</v>
      </c>
    </row>
    <row r="52" spans="1:7" x14ac:dyDescent="0.2">
      <c r="A52" s="62" t="s">
        <v>213</v>
      </c>
      <c r="B52" s="63">
        <f>'F10 - Calif Caract'!B4</f>
        <v>4</v>
      </c>
      <c r="C52" s="66">
        <f>+B52/SUM($B$52,$B$53,$B$54)</f>
        <v>0.33333333333333331</v>
      </c>
      <c r="D52" s="69">
        <f>'F10 - Calif Caract'!D4</f>
        <v>4</v>
      </c>
      <c r="E52" s="65">
        <f>(C52*D52)/100</f>
        <v>1.3333333333333332E-2</v>
      </c>
      <c r="F52" s="63">
        <v>5</v>
      </c>
      <c r="G52" s="66">
        <f t="shared" si="4"/>
        <v>0.8</v>
      </c>
    </row>
    <row r="53" spans="1:7" x14ac:dyDescent="0.2">
      <c r="A53" s="62" t="s">
        <v>214</v>
      </c>
      <c r="B53" s="63">
        <f>'F10 - Calif Caract'!B5</f>
        <v>4</v>
      </c>
      <c r="C53" s="66">
        <f>+B53/SUM($B$52,$B$53,$B$54)</f>
        <v>0.33333333333333331</v>
      </c>
      <c r="D53" s="69">
        <f>'F10 - Calif Caract'!D5</f>
        <v>4</v>
      </c>
      <c r="E53" s="65">
        <f>(C53*D53)/100</f>
        <v>1.3333333333333332E-2</v>
      </c>
      <c r="F53" s="63">
        <v>5</v>
      </c>
      <c r="G53" s="66">
        <f t="shared" ref="G53:G64" si="10">(D53*100)/F53/100</f>
        <v>0.8</v>
      </c>
    </row>
    <row r="54" spans="1:7" x14ac:dyDescent="0.2">
      <c r="A54" s="62" t="s">
        <v>215</v>
      </c>
      <c r="B54" s="63">
        <f>'F10 - Calif Caract'!B6</f>
        <v>4</v>
      </c>
      <c r="C54" s="66">
        <f>+B54/SUM($B$52,$B$53,$B$54)</f>
        <v>0.33333333333333331</v>
      </c>
      <c r="D54" s="69">
        <f>'F10 - Calif Caract'!D6</f>
        <v>3.5</v>
      </c>
      <c r="E54" s="65">
        <f>(C54*D54)/100</f>
        <v>1.1666666666666665E-2</v>
      </c>
      <c r="F54" s="63">
        <v>5</v>
      </c>
      <c r="G54" s="66">
        <f t="shared" si="10"/>
        <v>0.7</v>
      </c>
    </row>
    <row r="55" spans="1:7" ht="25.5" x14ac:dyDescent="0.2">
      <c r="A55" s="57" t="s">
        <v>178</v>
      </c>
      <c r="B55" s="58">
        <f>'Ponderación Factores'!B14</f>
        <v>3</v>
      </c>
      <c r="C55" s="197">
        <f>'Ponderación Factores'!C14</f>
        <v>7.1428571428571425E-2</v>
      </c>
      <c r="D55" s="60">
        <f>SUM(D56:D61)/6</f>
        <v>4</v>
      </c>
      <c r="E55" s="61">
        <f>C55*D55</f>
        <v>0.2857142857142857</v>
      </c>
      <c r="F55" s="58">
        <v>5</v>
      </c>
      <c r="G55" s="59">
        <f t="shared" si="10"/>
        <v>0.8</v>
      </c>
    </row>
    <row r="56" spans="1:7" x14ac:dyDescent="0.2">
      <c r="A56" s="62" t="s">
        <v>216</v>
      </c>
      <c r="B56" s="63">
        <f>'F11 - Calif Caract'!B4</f>
        <v>4</v>
      </c>
      <c r="C56" s="66">
        <f>+B56/SUM($B$56,$B$57,$B$58,$B$59,$B$60,$B$61)</f>
        <v>0.17391304347826086</v>
      </c>
      <c r="D56" s="69">
        <f>'F11 - Calif Caract'!D4</f>
        <v>4.5</v>
      </c>
      <c r="E56" s="65">
        <f t="shared" ref="E56:E61" si="11">(C56*D56)/100</f>
        <v>7.826086956521738E-3</v>
      </c>
      <c r="F56" s="63">
        <v>5</v>
      </c>
      <c r="G56" s="66">
        <f t="shared" si="10"/>
        <v>0.9</v>
      </c>
    </row>
    <row r="57" spans="1:7" x14ac:dyDescent="0.2">
      <c r="A57" s="62" t="s">
        <v>217</v>
      </c>
      <c r="B57" s="63">
        <f>'F11 - Calif Caract'!B5</f>
        <v>4</v>
      </c>
      <c r="C57" s="66">
        <f t="shared" ref="C57:C61" si="12">+B57/SUM($B$56,$B$57,$B$58,$B$59,$B$60,$B$61)</f>
        <v>0.17391304347826086</v>
      </c>
      <c r="D57" s="69">
        <f>'F11 - Calif Caract'!D5</f>
        <v>2.5</v>
      </c>
      <c r="E57" s="65">
        <f t="shared" si="11"/>
        <v>4.3478260869565218E-3</v>
      </c>
      <c r="F57" s="63">
        <v>5</v>
      </c>
      <c r="G57" s="66">
        <f t="shared" si="10"/>
        <v>0.5</v>
      </c>
    </row>
    <row r="58" spans="1:7" x14ac:dyDescent="0.2">
      <c r="A58" s="62" t="s">
        <v>218</v>
      </c>
      <c r="B58" s="63">
        <f>'F11 - Calif Caract'!B6</f>
        <v>4</v>
      </c>
      <c r="C58" s="66">
        <f t="shared" si="12"/>
        <v>0.17391304347826086</v>
      </c>
      <c r="D58" s="69">
        <f>'F11 - Calif Caract'!D6</f>
        <v>5</v>
      </c>
      <c r="E58" s="65">
        <f t="shared" si="11"/>
        <v>8.6956521739130436E-3</v>
      </c>
      <c r="F58" s="63">
        <v>5</v>
      </c>
      <c r="G58" s="66">
        <f t="shared" si="10"/>
        <v>1</v>
      </c>
    </row>
    <row r="59" spans="1:7" x14ac:dyDescent="0.2">
      <c r="A59" s="62" t="s">
        <v>219</v>
      </c>
      <c r="B59" s="63">
        <f>'F11 - Calif Caract'!B7</f>
        <v>3</v>
      </c>
      <c r="C59" s="66">
        <f t="shared" si="12"/>
        <v>0.13043478260869565</v>
      </c>
      <c r="D59" s="69">
        <f>'F11 - Calif Caract'!D7</f>
        <v>4.5</v>
      </c>
      <c r="E59" s="65">
        <f t="shared" si="11"/>
        <v>5.8695652173913039E-3</v>
      </c>
      <c r="F59" s="63">
        <v>5</v>
      </c>
      <c r="G59" s="66">
        <f t="shared" si="10"/>
        <v>0.9</v>
      </c>
    </row>
    <row r="60" spans="1:7" x14ac:dyDescent="0.2">
      <c r="A60" s="62" t="s">
        <v>223</v>
      </c>
      <c r="B60" s="63">
        <f>'F11 - Calif Caract'!B8</f>
        <v>4</v>
      </c>
      <c r="C60" s="66">
        <f t="shared" si="12"/>
        <v>0.17391304347826086</v>
      </c>
      <c r="D60" s="69">
        <f>'F11 - Calif Caract'!D8</f>
        <v>4.5</v>
      </c>
      <c r="E60" s="65">
        <f t="shared" si="11"/>
        <v>7.826086956521738E-3</v>
      </c>
      <c r="F60" s="63">
        <v>5</v>
      </c>
      <c r="G60" s="66">
        <f t="shared" si="10"/>
        <v>0.9</v>
      </c>
    </row>
    <row r="61" spans="1:7" x14ac:dyDescent="0.2">
      <c r="A61" s="62" t="s">
        <v>220</v>
      </c>
      <c r="B61" s="63">
        <f>'F11 - Calif Caract'!B9</f>
        <v>4</v>
      </c>
      <c r="C61" s="66">
        <f t="shared" si="12"/>
        <v>0.17391304347826086</v>
      </c>
      <c r="D61" s="69">
        <f>'F11 - Calif Caract'!D9</f>
        <v>3</v>
      </c>
      <c r="E61" s="65">
        <f t="shared" si="11"/>
        <v>5.2173913043478256E-3</v>
      </c>
      <c r="F61" s="63">
        <v>5</v>
      </c>
      <c r="G61" s="66">
        <f t="shared" si="10"/>
        <v>0.6</v>
      </c>
    </row>
    <row r="62" spans="1:7" x14ac:dyDescent="0.2">
      <c r="A62" s="57" t="s">
        <v>225</v>
      </c>
      <c r="B62" s="58">
        <f>+'Ponderación Factores'!B15</f>
        <v>4</v>
      </c>
      <c r="C62" s="197">
        <f>+'Ponderación Factores'!C15</f>
        <v>9.5238095238095233E-2</v>
      </c>
      <c r="D62" s="60">
        <f>SUM(D63:D64)/2</f>
        <v>3.5</v>
      </c>
      <c r="E62" s="61">
        <f>C62*D62</f>
        <v>0.33333333333333331</v>
      </c>
      <c r="F62" s="58">
        <v>5</v>
      </c>
      <c r="G62" s="59">
        <f t="shared" si="10"/>
        <v>0.7</v>
      </c>
    </row>
    <row r="63" spans="1:7" x14ac:dyDescent="0.2">
      <c r="A63" s="62" t="s">
        <v>221</v>
      </c>
      <c r="B63" s="63">
        <f>'F12 - Calif Caract'!B4</f>
        <v>4</v>
      </c>
      <c r="C63" s="66">
        <f>+B63/SUM($B$63,$B$64)</f>
        <v>0.5</v>
      </c>
      <c r="D63" s="69">
        <f>'F12 - Calif Caract'!D4</f>
        <v>3</v>
      </c>
      <c r="E63" s="65">
        <f>(C63*D63)/100</f>
        <v>1.4999999999999999E-2</v>
      </c>
      <c r="F63" s="63">
        <v>5</v>
      </c>
      <c r="G63" s="66">
        <f t="shared" si="10"/>
        <v>0.6</v>
      </c>
    </row>
    <row r="64" spans="1:7" x14ac:dyDescent="0.2">
      <c r="A64" s="62" t="s">
        <v>222</v>
      </c>
      <c r="B64" s="63">
        <f>'F12 - Calif Caract'!B5</f>
        <v>4</v>
      </c>
      <c r="C64" s="66">
        <f>+B64/SUM($B$63,$B$64)</f>
        <v>0.5</v>
      </c>
      <c r="D64" s="69">
        <f>'F12 - Calif Caract'!D5</f>
        <v>4</v>
      </c>
      <c r="E64" s="65">
        <f>(C64*D64)/100</f>
        <v>0.02</v>
      </c>
      <c r="F64" s="63">
        <v>5</v>
      </c>
      <c r="G64" s="66">
        <f t="shared" si="10"/>
        <v>0.8</v>
      </c>
    </row>
  </sheetData>
  <mergeCells count="3">
    <mergeCell ref="A2:G2"/>
    <mergeCell ref="A4:D4"/>
    <mergeCell ref="A1:G1"/>
  </mergeCells>
  <pageMargins left="0.7" right="0.7" top="0.75" bottom="0.75" header="0.3" footer="0.3"/>
  <pageSetup orientation="portrait" verticalDpi="4" r:id="rId1"/>
  <ignoredErrors>
    <ignoredError sqref="C55 C62 E8 E14 E23 E36 E26 E41 E45 E48 E51 E55 E62" 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9"/>
  <sheetViews>
    <sheetView zoomScale="90" zoomScaleNormal="90" workbookViewId="0">
      <selection activeCell="A9" sqref="A9"/>
    </sheetView>
  </sheetViews>
  <sheetFormatPr baseColWidth="10" defaultColWidth="11.42578125" defaultRowHeight="14.25" x14ac:dyDescent="0.2"/>
  <cols>
    <col min="1" max="1" width="52" style="95" customWidth="1"/>
    <col min="2" max="2" width="19.7109375" style="95" customWidth="1"/>
    <col min="3" max="3" width="34" style="95" customWidth="1"/>
    <col min="4" max="4" width="22.42578125" style="115" customWidth="1"/>
    <col min="5" max="5" width="22.7109375" style="115" customWidth="1"/>
    <col min="6" max="6" width="19.28515625" style="115" customWidth="1"/>
    <col min="7" max="7" width="21.42578125" style="116" customWidth="1"/>
    <col min="8" max="8" width="36.42578125" style="116" customWidth="1"/>
    <col min="9" max="9" width="35.7109375" style="95" customWidth="1"/>
    <col min="10" max="10" width="24.7109375" style="95" customWidth="1"/>
    <col min="11" max="16384" width="11.42578125" style="95"/>
  </cols>
  <sheetData>
    <row r="1" spans="1:10" ht="168" customHeight="1" x14ac:dyDescent="0.2">
      <c r="A1" s="212"/>
      <c r="B1" s="212"/>
      <c r="C1" s="212"/>
      <c r="D1" s="212"/>
      <c r="E1" s="212"/>
      <c r="F1" s="212"/>
      <c r="G1" s="212"/>
      <c r="H1" s="212"/>
      <c r="I1" s="212"/>
    </row>
    <row r="2" spans="1:10" ht="35.25" customHeight="1" x14ac:dyDescent="0.2">
      <c r="A2" s="264" t="s">
        <v>262</v>
      </c>
      <c r="B2" s="265"/>
      <c r="C2" s="265"/>
      <c r="D2" s="265"/>
      <c r="E2" s="265"/>
      <c r="F2" s="265"/>
      <c r="G2" s="265"/>
      <c r="H2" s="265"/>
      <c r="I2" s="265"/>
      <c r="J2" s="265"/>
    </row>
    <row r="3" spans="1:10" ht="59.25" customHeight="1" x14ac:dyDescent="0.2">
      <c r="A3" s="96" t="s">
        <v>226</v>
      </c>
      <c r="B3" s="97" t="s">
        <v>18</v>
      </c>
      <c r="C3" s="97" t="s">
        <v>227</v>
      </c>
      <c r="D3" s="97" t="s">
        <v>19</v>
      </c>
      <c r="E3" s="96" t="s">
        <v>228</v>
      </c>
      <c r="F3" s="96" t="s">
        <v>20</v>
      </c>
      <c r="G3" s="98" t="s">
        <v>21</v>
      </c>
      <c r="H3" s="98" t="s">
        <v>229</v>
      </c>
      <c r="I3" s="98" t="s">
        <v>94</v>
      </c>
      <c r="J3" s="98" t="s">
        <v>230</v>
      </c>
    </row>
    <row r="4" spans="1:10" x14ac:dyDescent="0.2">
      <c r="A4" s="88" t="s">
        <v>179</v>
      </c>
      <c r="B4" s="99">
        <f>'Ponderación Características'!C9</f>
        <v>5</v>
      </c>
      <c r="C4" s="100">
        <f>+(B4/$B$6)</f>
        <v>0.5</v>
      </c>
      <c r="D4" s="101">
        <f>ROUND(G26,1)</f>
        <v>5</v>
      </c>
      <c r="E4" s="102">
        <f>(C4*D4)</f>
        <v>2.5</v>
      </c>
      <c r="F4" s="63">
        <v>5</v>
      </c>
      <c r="G4" s="66">
        <f>(D4*100)/F4/100</f>
        <v>1</v>
      </c>
      <c r="H4" s="103" t="str">
        <f>IF(D4&gt;=4.5,"Se cumple plenamente",IF(AND(D4&gt;=4,D4&lt;=4.4),"Se cumple en alto grado",IF(AND(D4&gt;=3.5,D4&lt;=3.9),"Se cumple aceptablemente",IF(AND(D4&gt;=2.6,D4&lt;=3.4),"Se cumple insatisfactoriamente","No cumple"))))</f>
        <v>Se cumple plenamente</v>
      </c>
      <c r="I4" s="104">
        <f>H26</f>
        <v>0</v>
      </c>
      <c r="J4" s="105"/>
    </row>
    <row r="5" spans="1:10" ht="33.75" customHeight="1" x14ac:dyDescent="0.2">
      <c r="A5" s="88" t="s">
        <v>180</v>
      </c>
      <c r="B5" s="99">
        <f>'Ponderación Características'!C10</f>
        <v>5</v>
      </c>
      <c r="C5" s="100">
        <f>+(B5/$B$6)</f>
        <v>0.5</v>
      </c>
      <c r="D5" s="101">
        <f>ROUND(G27,1)</f>
        <v>5</v>
      </c>
      <c r="E5" s="102">
        <f>(C5*D5)</f>
        <v>2.5</v>
      </c>
      <c r="F5" s="63">
        <v>5</v>
      </c>
      <c r="G5" s="66">
        <f>(D5*100)/F5/100</f>
        <v>1</v>
      </c>
      <c r="H5" s="103" t="str">
        <f>IF(D5&gt;=4.5,"Se cumple plenamente",IF(AND(D5&gt;=4,D5&lt;=4.4),"Se cumple en alto grado",IF(AND(D5&gt;=3.5,D5&lt;=3.9),"Se cumple aceptablemente",IF(AND(D5&gt;=2.6,D5&lt;=3.4),"Se cumple insatisfactoriamente","No cumple"))))</f>
        <v>Se cumple plenamente</v>
      </c>
      <c r="I5" s="106">
        <f>H27</f>
        <v>0</v>
      </c>
      <c r="J5" s="105"/>
    </row>
    <row r="6" spans="1:10" ht="21" customHeight="1" x14ac:dyDescent="0.2">
      <c r="A6" s="108" t="s">
        <v>231</v>
      </c>
      <c r="B6" s="109">
        <f>SUM(B4:B5)</f>
        <v>10</v>
      </c>
      <c r="C6" s="110">
        <f>SUM(C4:C5)</f>
        <v>1</v>
      </c>
      <c r="D6" s="111">
        <f>ROUND(AVERAGE(D4:D5),1)</f>
        <v>5</v>
      </c>
      <c r="E6" s="112">
        <f>SUM(E4:E5)</f>
        <v>5</v>
      </c>
      <c r="F6" s="63">
        <v>5</v>
      </c>
      <c r="G6" s="113">
        <f>(D6*100)/F6/100</f>
        <v>1</v>
      </c>
      <c r="H6" s="103" t="str">
        <f>IF(D6&gt;=4.5,"Se cumple plenamente",IF(AND(D6&gt;=4,D6&lt;=4.4),"Se cumple en alto grado",IF(AND(D6&gt;=3.5,D6&lt;=3.9),"Se cumple aceptablemente",IF(AND(D6&gt;=2.6,D6&lt;=3.4),"Se cumple insatisfactoriamente","No cumple"))))</f>
        <v>Se cumple plenamente</v>
      </c>
      <c r="I6" s="106"/>
      <c r="J6" s="105"/>
    </row>
    <row r="7" spans="1:10" ht="15" x14ac:dyDescent="0.25">
      <c r="A7" s="108" t="s">
        <v>232</v>
      </c>
      <c r="B7" s="109">
        <f>'Ponderación Factores'!B4</f>
        <v>4</v>
      </c>
      <c r="C7" s="114">
        <f>'Ponderación Factores'!C4</f>
        <v>9.5238095238095233E-2</v>
      </c>
      <c r="D7"/>
      <c r="E7"/>
      <c r="F7"/>
      <c r="G7"/>
      <c r="H7"/>
      <c r="I7"/>
      <c r="J7"/>
    </row>
    <row r="12" spans="1:10" x14ac:dyDescent="0.2">
      <c r="A12" s="95" t="s">
        <v>233</v>
      </c>
    </row>
    <row r="14" spans="1:10" ht="19.5" customHeight="1" x14ac:dyDescent="0.35">
      <c r="A14" s="266" t="s">
        <v>234</v>
      </c>
      <c r="B14" s="266"/>
    </row>
    <row r="15" spans="1:10" ht="22.5" customHeight="1" x14ac:dyDescent="0.2">
      <c r="A15" s="68" t="s">
        <v>106</v>
      </c>
      <c r="B15" s="68" t="s">
        <v>107</v>
      </c>
    </row>
    <row r="16" spans="1:10" ht="15" x14ac:dyDescent="0.2">
      <c r="A16" s="74" t="s">
        <v>108</v>
      </c>
      <c r="B16" s="74" t="s">
        <v>109</v>
      </c>
    </row>
    <row r="17" spans="1:10" ht="15" x14ac:dyDescent="0.2">
      <c r="A17" s="74" t="s">
        <v>110</v>
      </c>
      <c r="B17" s="74" t="s">
        <v>111</v>
      </c>
    </row>
    <row r="18" spans="1:10" ht="15" x14ac:dyDescent="0.2">
      <c r="A18" s="74" t="s">
        <v>235</v>
      </c>
      <c r="B18" s="74" t="s">
        <v>113</v>
      </c>
    </row>
    <row r="19" spans="1:10" ht="15" x14ac:dyDescent="0.2">
      <c r="A19" s="74" t="s">
        <v>114</v>
      </c>
      <c r="B19" s="74" t="s">
        <v>115</v>
      </c>
    </row>
    <row r="20" spans="1:10" ht="15" x14ac:dyDescent="0.2">
      <c r="A20" s="74" t="s">
        <v>116</v>
      </c>
      <c r="B20" s="74" t="s">
        <v>117</v>
      </c>
    </row>
    <row r="23" spans="1:10" ht="30" x14ac:dyDescent="0.2">
      <c r="A23" s="117" t="s">
        <v>236</v>
      </c>
      <c r="B23" s="118"/>
    </row>
    <row r="24" spans="1:10" ht="28.5" customHeight="1" x14ac:dyDescent="0.25">
      <c r="A24" s="267" t="s">
        <v>140</v>
      </c>
      <c r="B24" s="268"/>
      <c r="C24" s="268"/>
      <c r="D24" s="268"/>
      <c r="E24" s="268"/>
      <c r="F24" s="268"/>
      <c r="G24" s="268"/>
      <c r="H24" s="269"/>
      <c r="J24" s="119"/>
    </row>
    <row r="25" spans="1:10" s="116" customFormat="1" ht="28.5" customHeight="1" x14ac:dyDescent="0.25">
      <c r="A25" s="120" t="s">
        <v>226</v>
      </c>
      <c r="B25" s="120" t="s">
        <v>237</v>
      </c>
      <c r="C25" s="120" t="s">
        <v>238</v>
      </c>
      <c r="D25" s="120" t="s">
        <v>239</v>
      </c>
      <c r="E25" s="120" t="s">
        <v>240</v>
      </c>
      <c r="F25" s="121" t="s">
        <v>241</v>
      </c>
      <c r="G25" s="121" t="s">
        <v>242</v>
      </c>
      <c r="H25" s="121" t="s">
        <v>94</v>
      </c>
    </row>
    <row r="26" spans="1:10" ht="178.5" x14ac:dyDescent="0.2">
      <c r="A26" s="131" t="s">
        <v>263</v>
      </c>
      <c r="B26" s="122" t="s">
        <v>243</v>
      </c>
      <c r="C26" s="123" t="s">
        <v>265</v>
      </c>
      <c r="D26" s="124">
        <v>5</v>
      </c>
      <c r="E26" s="124"/>
      <c r="F26" s="124">
        <f>IF(D26&lt;&gt;"",IF(E26&lt;&gt;"",D26*0.5+E26*0.5,D26),E26)</f>
        <v>5</v>
      </c>
      <c r="G26" s="133">
        <f>ROUND(AVERAGE(F26:F26),1)</f>
        <v>5</v>
      </c>
      <c r="H26" s="132"/>
      <c r="I26" s="125"/>
      <c r="J26" s="116"/>
    </row>
    <row r="27" spans="1:10" ht="51" x14ac:dyDescent="0.2">
      <c r="A27" s="257" t="s">
        <v>264</v>
      </c>
      <c r="B27" s="122" t="s">
        <v>244</v>
      </c>
      <c r="C27" s="128" t="s">
        <v>266</v>
      </c>
      <c r="D27" s="124">
        <v>5</v>
      </c>
      <c r="E27" s="124"/>
      <c r="F27" s="124">
        <f>IF(D27&lt;&gt;"",IF(E27&lt;&gt;"",D27*0.5+E27*0.5,D27),E27)</f>
        <v>5</v>
      </c>
      <c r="G27" s="258">
        <f>ROUND(AVERAGE(F27:F29),1)</f>
        <v>5</v>
      </c>
      <c r="H27" s="261"/>
      <c r="I27" s="129"/>
    </row>
    <row r="28" spans="1:10" ht="127.5" x14ac:dyDescent="0.2">
      <c r="A28" s="257"/>
      <c r="B28" s="122" t="s">
        <v>245</v>
      </c>
      <c r="C28" s="130" t="s">
        <v>267</v>
      </c>
      <c r="D28" s="124">
        <v>5</v>
      </c>
      <c r="E28" s="124"/>
      <c r="F28" s="124">
        <f>IF(D28&lt;&gt;"",IF(E28&lt;&gt;"",D28*0.5+E28*0.5,D28),E28)</f>
        <v>5</v>
      </c>
      <c r="G28" s="259"/>
      <c r="H28" s="262"/>
      <c r="I28" s="129"/>
    </row>
    <row r="29" spans="1:10" ht="63.75" x14ac:dyDescent="0.2">
      <c r="A29" s="257"/>
      <c r="B29" s="122" t="s">
        <v>246</v>
      </c>
      <c r="C29" s="130" t="s">
        <v>268</v>
      </c>
      <c r="D29" s="124">
        <v>5</v>
      </c>
      <c r="E29" s="124"/>
      <c r="F29" s="124">
        <f>IF(D29&lt;&gt;"",IF(E29&lt;&gt;"",D29*0.5+E29*0.5,D29),E29)</f>
        <v>5</v>
      </c>
      <c r="G29" s="260"/>
      <c r="H29" s="263"/>
      <c r="I29" s="129"/>
    </row>
  </sheetData>
  <mergeCells count="7">
    <mergeCell ref="A27:A29"/>
    <mergeCell ref="G27:G29"/>
    <mergeCell ref="H27:H29"/>
    <mergeCell ref="A1:I1"/>
    <mergeCell ref="A2:J2"/>
    <mergeCell ref="A14:B14"/>
    <mergeCell ref="A24:H24"/>
  </mergeCells>
  <phoneticPr fontId="50" type="noConversion"/>
  <dataValidations count="1">
    <dataValidation type="decimal" allowBlank="1" showInputMessage="1" showErrorMessage="1" errorTitle="Dato Incorrecto" error="Por favor digite un valor correcto entre 0,0 - 5,0. Recuerde que cada computador maneja un separador de decimales diferente(intente con punto o coma, preferiblemente utilice el teclado numérico del lado derecho de su PC" sqref="D26:E29" xr:uid="{00000000-0002-0000-0600-000000000000}">
      <formula1>0</formula1>
      <formula2>5</formula2>
    </dataValidation>
  </dataValidations>
  <pageMargins left="0.7" right="0.7" top="0.75" bottom="0.75" header="0.3" footer="0.3"/>
  <pageSetup orientation="portrait" verticalDpi="4"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37"/>
  <sheetViews>
    <sheetView zoomScale="80" zoomScaleNormal="80" workbookViewId="0">
      <selection activeCell="A2" sqref="A2:J2"/>
    </sheetView>
  </sheetViews>
  <sheetFormatPr baseColWidth="10" defaultColWidth="11.42578125" defaultRowHeight="14.25" x14ac:dyDescent="0.2"/>
  <cols>
    <col min="1" max="1" width="33" style="95" bestFit="1" customWidth="1"/>
    <col min="2" max="2" width="19.28515625" style="95" customWidth="1"/>
    <col min="3" max="3" width="31.42578125" style="95" customWidth="1"/>
    <col min="4" max="4" width="30.140625" style="139" customWidth="1"/>
    <col min="5" max="5" width="30.42578125" style="139" customWidth="1"/>
    <col min="6" max="6" width="16.42578125" style="95" customWidth="1"/>
    <col min="7" max="7" width="18.7109375" style="95" customWidth="1"/>
    <col min="8" max="8" width="27.42578125" style="95" bestFit="1" customWidth="1"/>
    <col min="9" max="9" width="27.42578125" style="95" customWidth="1"/>
    <col min="10" max="10" width="23.7109375" style="95" customWidth="1"/>
    <col min="11" max="16384" width="11.42578125" style="95"/>
  </cols>
  <sheetData>
    <row r="1" spans="1:10" ht="157.5" customHeight="1" x14ac:dyDescent="0.2">
      <c r="A1" s="212"/>
      <c r="B1" s="212"/>
      <c r="C1" s="212"/>
      <c r="D1" s="212"/>
      <c r="E1" s="212"/>
      <c r="F1" s="212"/>
      <c r="G1" s="212"/>
      <c r="H1" s="212"/>
      <c r="I1" s="212"/>
    </row>
    <row r="2" spans="1:10" ht="28.5" customHeight="1" x14ac:dyDescent="0.2">
      <c r="A2" s="274" t="s">
        <v>269</v>
      </c>
      <c r="B2" s="275"/>
      <c r="C2" s="275"/>
      <c r="D2" s="275"/>
      <c r="E2" s="275"/>
      <c r="F2" s="275"/>
      <c r="G2" s="275"/>
      <c r="H2" s="275"/>
      <c r="I2" s="275"/>
      <c r="J2" s="275"/>
    </row>
    <row r="3" spans="1:10" ht="33.75" customHeight="1" x14ac:dyDescent="0.2">
      <c r="A3" s="96" t="s">
        <v>226</v>
      </c>
      <c r="B3" s="97" t="s">
        <v>18</v>
      </c>
      <c r="C3" s="97" t="s">
        <v>227</v>
      </c>
      <c r="D3" s="97" t="s">
        <v>19</v>
      </c>
      <c r="E3" s="96" t="s">
        <v>228</v>
      </c>
      <c r="F3" s="96" t="s">
        <v>20</v>
      </c>
      <c r="G3" s="98" t="s">
        <v>21</v>
      </c>
      <c r="H3" s="97" t="s">
        <v>229</v>
      </c>
      <c r="I3" s="98" t="s">
        <v>94</v>
      </c>
      <c r="J3" s="97" t="s">
        <v>230</v>
      </c>
    </row>
    <row r="4" spans="1:10" ht="32.25" customHeight="1" x14ac:dyDescent="0.2">
      <c r="A4" s="62" t="s">
        <v>181</v>
      </c>
      <c r="B4" s="99">
        <f>'Ponderación Características'!C11</f>
        <v>4</v>
      </c>
      <c r="C4" s="134">
        <f>+(B4/$B$9)</f>
        <v>0.21052631578947367</v>
      </c>
      <c r="D4" s="101">
        <f>ROUND(G28,1)</f>
        <v>3.5</v>
      </c>
      <c r="E4" s="102">
        <f>(C4*D4)</f>
        <v>0.73684210526315785</v>
      </c>
      <c r="F4" s="99">
        <v>5</v>
      </c>
      <c r="G4" s="134">
        <f t="shared" ref="G4:G9" si="0">(D4*100)/F4/100</f>
        <v>0.7</v>
      </c>
      <c r="H4" s="103" t="str">
        <f t="shared" ref="H4:H9" si="1">IF(D4&gt;=4.5,"Se cumple plenamente",IF(AND(D4&gt;=4,D4&lt;=4.4),"Se cumple en alto grado",IF(AND(D4&gt;=3.5,D4&lt;=3.9),"Se cumple aceptablemente",IF(AND(D4&gt;=2.6,D4&lt;=3.4),"Se cumple insatisfactoriamente","No cumple"))))</f>
        <v>Se cumple aceptablemente</v>
      </c>
      <c r="I4" s="135">
        <f>H28</f>
        <v>0</v>
      </c>
      <c r="J4" s="105"/>
    </row>
    <row r="5" spans="1:10" ht="29.25" customHeight="1" x14ac:dyDescent="0.2">
      <c r="A5" s="62" t="s">
        <v>182</v>
      </c>
      <c r="B5" s="99">
        <f>'Ponderación Características'!C12</f>
        <v>3</v>
      </c>
      <c r="C5" s="134">
        <f>+(B5/$B$9)</f>
        <v>0.15789473684210525</v>
      </c>
      <c r="D5" s="101">
        <f>ROUND(G32,1)</f>
        <v>3</v>
      </c>
      <c r="E5" s="102">
        <f>(C5*D5)</f>
        <v>0.47368421052631576</v>
      </c>
      <c r="F5" s="99">
        <v>5</v>
      </c>
      <c r="G5" s="134">
        <f t="shared" si="0"/>
        <v>0.6</v>
      </c>
      <c r="H5" s="103" t="str">
        <f t="shared" si="1"/>
        <v>Se cumple insatisfactoriamente</v>
      </c>
      <c r="I5" s="135">
        <f>H32</f>
        <v>0</v>
      </c>
      <c r="J5" s="105"/>
    </row>
    <row r="6" spans="1:10" ht="15" customHeight="1" x14ac:dyDescent="0.2">
      <c r="A6" s="62" t="s">
        <v>183</v>
      </c>
      <c r="B6" s="99">
        <f>'Ponderación Características'!C13</f>
        <v>4</v>
      </c>
      <c r="C6" s="134">
        <f>+(B6/$B$9)</f>
        <v>0.21052631578947367</v>
      </c>
      <c r="D6" s="101">
        <f>ROUND(G33,1)</f>
        <v>2</v>
      </c>
      <c r="E6" s="102">
        <f>(C6*D6)</f>
        <v>0.42105263157894735</v>
      </c>
      <c r="F6" s="99">
        <v>5</v>
      </c>
      <c r="G6" s="134">
        <f t="shared" si="0"/>
        <v>0.4</v>
      </c>
      <c r="H6" s="103" t="str">
        <f t="shared" si="1"/>
        <v>No cumple</v>
      </c>
      <c r="I6" s="135">
        <f>H33</f>
        <v>0</v>
      </c>
      <c r="J6" s="105"/>
    </row>
    <row r="7" spans="1:10" ht="35.25" customHeight="1" x14ac:dyDescent="0.2">
      <c r="A7" s="62" t="s">
        <v>184</v>
      </c>
      <c r="B7" s="99">
        <f>'Ponderación Características'!C14</f>
        <v>4</v>
      </c>
      <c r="C7" s="134">
        <f>+(B7/$B$9)</f>
        <v>0.21052631578947367</v>
      </c>
      <c r="D7" s="101">
        <f>ROUND(G34,1)</f>
        <v>4.5</v>
      </c>
      <c r="E7" s="102">
        <f>(C7*D7)</f>
        <v>0.94736842105263153</v>
      </c>
      <c r="F7" s="99">
        <v>5</v>
      </c>
      <c r="G7" s="134">
        <f t="shared" si="0"/>
        <v>0.9</v>
      </c>
      <c r="H7" s="103" t="str">
        <f t="shared" si="1"/>
        <v>Se cumple plenamente</v>
      </c>
      <c r="I7" s="135">
        <f>H34</f>
        <v>0</v>
      </c>
      <c r="J7" s="105"/>
    </row>
    <row r="8" spans="1:10" ht="33" customHeight="1" x14ac:dyDescent="0.2">
      <c r="A8" s="62" t="s">
        <v>185</v>
      </c>
      <c r="B8" s="99">
        <f>'Ponderación Características'!C15</f>
        <v>4</v>
      </c>
      <c r="C8" s="134">
        <f>+(B8/$B$9)</f>
        <v>0.21052631578947367</v>
      </c>
      <c r="D8" s="107">
        <f>ROUND(G36,1)</f>
        <v>1.5</v>
      </c>
      <c r="E8" s="102">
        <f>(C8*D8)</f>
        <v>0.31578947368421051</v>
      </c>
      <c r="F8" s="99">
        <v>5</v>
      </c>
      <c r="G8" s="136">
        <f t="shared" si="0"/>
        <v>0.3</v>
      </c>
      <c r="H8" s="103" t="str">
        <f t="shared" si="1"/>
        <v>No cumple</v>
      </c>
      <c r="I8" s="135">
        <f>H34</f>
        <v>0</v>
      </c>
      <c r="J8" s="105"/>
    </row>
    <row r="9" spans="1:10" ht="25.5" x14ac:dyDescent="0.2">
      <c r="A9" s="108" t="s">
        <v>231</v>
      </c>
      <c r="B9" s="109">
        <f>SUM(B4:B8)</f>
        <v>19</v>
      </c>
      <c r="C9" s="110">
        <f>SUM(C4:C8)</f>
        <v>1</v>
      </c>
      <c r="D9" s="111">
        <f>AVERAGE(D4:D8)</f>
        <v>2.9</v>
      </c>
      <c r="E9" s="112">
        <f>SUM(E4:E8)</f>
        <v>2.8947368421052633</v>
      </c>
      <c r="F9" s="137">
        <v>5</v>
      </c>
      <c r="G9" s="113">
        <f t="shared" si="0"/>
        <v>0.57999999999999996</v>
      </c>
      <c r="H9" s="138" t="str">
        <f t="shared" si="1"/>
        <v>Se cumple insatisfactoriamente</v>
      </c>
      <c r="I9" s="135"/>
      <c r="J9" s="105"/>
    </row>
    <row r="10" spans="1:10" ht="15" x14ac:dyDescent="0.25">
      <c r="A10" s="108" t="s">
        <v>232</v>
      </c>
      <c r="B10" s="109">
        <f>'Ponderación Factores'!B5</f>
        <v>4</v>
      </c>
      <c r="C10" s="114">
        <f>'Ponderación Factores'!C5</f>
        <v>9.5238095238095233E-2</v>
      </c>
      <c r="D10"/>
      <c r="E10"/>
      <c r="F10"/>
      <c r="G10"/>
      <c r="H10"/>
      <c r="I10"/>
    </row>
    <row r="11" spans="1:10" ht="15" x14ac:dyDescent="0.25">
      <c r="D11"/>
      <c r="E11"/>
      <c r="F11"/>
      <c r="G11"/>
      <c r="H11"/>
      <c r="I11"/>
    </row>
    <row r="12" spans="1:10" ht="15" x14ac:dyDescent="0.25">
      <c r="D12"/>
      <c r="E12"/>
      <c r="F12"/>
      <c r="G12"/>
      <c r="H12"/>
      <c r="I12"/>
    </row>
    <row r="14" spans="1:10" x14ac:dyDescent="0.2">
      <c r="A14" s="95" t="s">
        <v>233</v>
      </c>
    </row>
    <row r="16" spans="1:10" ht="26.25" x14ac:dyDescent="0.4">
      <c r="A16" s="276" t="s">
        <v>234</v>
      </c>
      <c r="B16" s="276"/>
    </row>
    <row r="17" spans="1:9" x14ac:dyDescent="0.2">
      <c r="A17" s="91" t="s">
        <v>106</v>
      </c>
      <c r="B17" s="91" t="s">
        <v>107</v>
      </c>
    </row>
    <row r="18" spans="1:9" x14ac:dyDescent="0.2">
      <c r="A18" s="71" t="s">
        <v>108</v>
      </c>
      <c r="B18" s="71" t="s">
        <v>109</v>
      </c>
    </row>
    <row r="19" spans="1:9" x14ac:dyDescent="0.2">
      <c r="A19" s="71" t="s">
        <v>110</v>
      </c>
      <c r="B19" s="71" t="s">
        <v>111</v>
      </c>
    </row>
    <row r="20" spans="1:9" x14ac:dyDescent="0.2">
      <c r="A20" s="71" t="s">
        <v>235</v>
      </c>
      <c r="B20" s="71" t="s">
        <v>113</v>
      </c>
    </row>
    <row r="21" spans="1:9" x14ac:dyDescent="0.2">
      <c r="A21" s="71" t="s">
        <v>114</v>
      </c>
      <c r="B21" s="71" t="s">
        <v>115</v>
      </c>
    </row>
    <row r="22" spans="1:9" x14ac:dyDescent="0.2">
      <c r="A22" s="71" t="s">
        <v>116</v>
      </c>
      <c r="B22" s="71" t="s">
        <v>117</v>
      </c>
    </row>
    <row r="25" spans="1:9" ht="63" customHeight="1" x14ac:dyDescent="0.2">
      <c r="A25" s="277" t="s">
        <v>270</v>
      </c>
      <c r="B25" s="277"/>
    </row>
    <row r="26" spans="1:9" ht="26.25" customHeight="1" x14ac:dyDescent="0.2">
      <c r="A26" s="278" t="s">
        <v>140</v>
      </c>
      <c r="B26" s="279"/>
      <c r="C26" s="279"/>
      <c r="D26" s="279"/>
      <c r="E26" s="279"/>
      <c r="F26" s="279"/>
      <c r="G26" s="279"/>
      <c r="H26" s="279"/>
    </row>
    <row r="27" spans="1:9" s="116" customFormat="1" ht="30" x14ac:dyDescent="0.25">
      <c r="A27" s="120" t="s">
        <v>226</v>
      </c>
      <c r="B27" s="120" t="s">
        <v>237</v>
      </c>
      <c r="C27" s="120" t="s">
        <v>238</v>
      </c>
      <c r="D27" s="120" t="s">
        <v>239</v>
      </c>
      <c r="E27" s="120" t="s">
        <v>240</v>
      </c>
      <c r="F27" s="121" t="s">
        <v>241</v>
      </c>
      <c r="G27" s="121" t="s">
        <v>271</v>
      </c>
      <c r="H27" s="121" t="s">
        <v>94</v>
      </c>
    </row>
    <row r="28" spans="1:9" ht="141" customHeight="1" x14ac:dyDescent="0.2">
      <c r="A28" s="270" t="s">
        <v>291</v>
      </c>
      <c r="B28" s="142" t="s">
        <v>247</v>
      </c>
      <c r="C28" s="88" t="s">
        <v>296</v>
      </c>
      <c r="D28" s="124">
        <v>2</v>
      </c>
      <c r="E28" s="124"/>
      <c r="F28" s="124">
        <f>IF(D28&lt;&gt;"",IF(E28&lt;&gt;"",D28*0.5+E28*0.5,D28),E28)</f>
        <v>2</v>
      </c>
      <c r="G28" s="258">
        <f>ROUND(AVERAGE(F28:F31),1)</f>
        <v>3.5</v>
      </c>
      <c r="H28" s="271"/>
      <c r="I28" s="126"/>
    </row>
    <row r="29" spans="1:9" ht="100.5" customHeight="1" x14ac:dyDescent="0.2">
      <c r="A29" s="270"/>
      <c r="B29" s="142" t="s">
        <v>248</v>
      </c>
      <c r="C29" s="88" t="s">
        <v>297</v>
      </c>
      <c r="D29" s="124">
        <v>3</v>
      </c>
      <c r="E29" s="124"/>
      <c r="F29" s="124">
        <f t="shared" ref="F29:F35" si="2">IF(D29&lt;&gt;"",IF(E29&lt;&gt;"",D29*0.5+E29*0.5,D29),E29)</f>
        <v>3</v>
      </c>
      <c r="G29" s="259"/>
      <c r="H29" s="272"/>
    </row>
    <row r="30" spans="1:9" ht="90" customHeight="1" x14ac:dyDescent="0.2">
      <c r="A30" s="270"/>
      <c r="B30" s="142" t="s">
        <v>249</v>
      </c>
      <c r="C30" s="88" t="s">
        <v>298</v>
      </c>
      <c r="D30" s="124">
        <v>4</v>
      </c>
      <c r="E30" s="124"/>
      <c r="F30" s="124">
        <f t="shared" si="2"/>
        <v>4</v>
      </c>
      <c r="G30" s="259"/>
      <c r="H30" s="272"/>
      <c r="I30" s="126"/>
    </row>
    <row r="31" spans="1:9" ht="172.5" customHeight="1" x14ac:dyDescent="0.2">
      <c r="A31" s="270"/>
      <c r="B31" s="142" t="s">
        <v>250</v>
      </c>
      <c r="C31" s="88" t="s">
        <v>299</v>
      </c>
      <c r="D31" s="124">
        <v>5</v>
      </c>
      <c r="E31" s="124"/>
      <c r="F31" s="124">
        <f t="shared" si="2"/>
        <v>5</v>
      </c>
      <c r="G31" s="260"/>
      <c r="H31" s="273"/>
      <c r="I31" s="126"/>
    </row>
    <row r="32" spans="1:9" ht="100.5" customHeight="1" x14ac:dyDescent="0.2">
      <c r="A32" s="88" t="s">
        <v>292</v>
      </c>
      <c r="B32" s="142" t="s">
        <v>251</v>
      </c>
      <c r="C32" s="88" t="s">
        <v>300</v>
      </c>
      <c r="D32" s="124">
        <v>3</v>
      </c>
      <c r="E32" s="124"/>
      <c r="F32" s="124">
        <f t="shared" si="2"/>
        <v>3</v>
      </c>
      <c r="G32" s="133">
        <f>ROUND(AVERAGE(F32:F32),1)</f>
        <v>3</v>
      </c>
      <c r="H32" s="141"/>
    </row>
    <row r="33" spans="1:9" ht="97.5" customHeight="1" x14ac:dyDescent="0.2">
      <c r="A33" s="88" t="s">
        <v>293</v>
      </c>
      <c r="B33" s="142" t="s">
        <v>252</v>
      </c>
      <c r="C33" s="88" t="s">
        <v>301</v>
      </c>
      <c r="D33" s="124">
        <v>2</v>
      </c>
      <c r="E33" s="124"/>
      <c r="F33" s="124">
        <f t="shared" si="2"/>
        <v>2</v>
      </c>
      <c r="G33" s="133">
        <f>ROUND(AVERAGE(F33:F33),1)</f>
        <v>2</v>
      </c>
      <c r="H33" s="141"/>
      <c r="I33" s="116"/>
    </row>
    <row r="34" spans="1:9" ht="135.75" customHeight="1" x14ac:dyDescent="0.2">
      <c r="A34" s="270" t="s">
        <v>294</v>
      </c>
      <c r="B34" s="142" t="s">
        <v>253</v>
      </c>
      <c r="C34" s="88" t="s">
        <v>302</v>
      </c>
      <c r="D34" s="124">
        <v>5</v>
      </c>
      <c r="E34" s="124"/>
      <c r="F34" s="124">
        <f t="shared" si="2"/>
        <v>5</v>
      </c>
      <c r="G34" s="280">
        <f>ROUND(AVERAGE(F34:F35),1)</f>
        <v>4.5</v>
      </c>
      <c r="H34" s="271"/>
      <c r="I34" s="116"/>
    </row>
    <row r="35" spans="1:9" ht="54.75" customHeight="1" x14ac:dyDescent="0.2">
      <c r="A35" s="270"/>
      <c r="B35" s="142" t="s">
        <v>254</v>
      </c>
      <c r="C35" s="88" t="s">
        <v>303</v>
      </c>
      <c r="D35" s="124">
        <v>4</v>
      </c>
      <c r="E35" s="124"/>
      <c r="F35" s="124">
        <f t="shared" si="2"/>
        <v>4</v>
      </c>
      <c r="G35" s="280"/>
      <c r="H35" s="272"/>
      <c r="I35" s="116"/>
    </row>
    <row r="36" spans="1:9" ht="63.75" x14ac:dyDescent="0.2">
      <c r="A36" s="270" t="s">
        <v>295</v>
      </c>
      <c r="B36" s="142" t="s">
        <v>255</v>
      </c>
      <c r="C36" s="88" t="s">
        <v>304</v>
      </c>
      <c r="D36" s="124">
        <v>2</v>
      </c>
      <c r="E36" s="124"/>
      <c r="F36" s="124">
        <f>IF(D36&lt;&gt;"",IF(E36&lt;&gt;"",D36*0.5+E36*0.5,D36),E36)</f>
        <v>2</v>
      </c>
      <c r="G36" s="280">
        <f>ROUND(AVERAGE(F36:F37),1)</f>
        <v>1.5</v>
      </c>
      <c r="H36" s="271"/>
    </row>
    <row r="37" spans="1:9" ht="108" customHeight="1" x14ac:dyDescent="0.2">
      <c r="A37" s="270"/>
      <c r="B37" s="142" t="s">
        <v>256</v>
      </c>
      <c r="C37" s="88" t="s">
        <v>305</v>
      </c>
      <c r="D37" s="124">
        <v>1</v>
      </c>
      <c r="E37" s="124"/>
      <c r="F37" s="124">
        <f>IF(D37&lt;&gt;"",IF(E37&lt;&gt;"",D37*0.5+E37*0.5,D37),E37)</f>
        <v>1</v>
      </c>
      <c r="G37" s="280"/>
      <c r="H37" s="273"/>
    </row>
  </sheetData>
  <mergeCells count="14">
    <mergeCell ref="A34:A35"/>
    <mergeCell ref="G34:G35"/>
    <mergeCell ref="H34:H35"/>
    <mergeCell ref="A36:A37"/>
    <mergeCell ref="G36:G37"/>
    <mergeCell ref="H36:H37"/>
    <mergeCell ref="A28:A31"/>
    <mergeCell ref="G28:G31"/>
    <mergeCell ref="H28:H31"/>
    <mergeCell ref="A1:I1"/>
    <mergeCell ref="A2:J2"/>
    <mergeCell ref="A16:B16"/>
    <mergeCell ref="A25:B25"/>
    <mergeCell ref="A26:H26"/>
  </mergeCells>
  <phoneticPr fontId="50" type="noConversion"/>
  <dataValidations count="1">
    <dataValidation type="decimal" allowBlank="1" showInputMessage="1" showErrorMessage="1" errorTitle="Dato Incorrecto" error="Por favor digite un valor correcto entre 0,0 - 5,0. Recuerde que cada computador maneja un separador de decimales diferente(intente con punto o coma, preferiblemente utilice el teclado numérico del lado derecho de su PC" sqref="D28:E37" xr:uid="{00000000-0002-0000-0700-000000000000}">
      <formula1>0</formula1>
      <formula2>5</formula2>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52"/>
  <sheetViews>
    <sheetView zoomScale="80" zoomScaleNormal="80" workbookViewId="0">
      <selection activeCell="A2" sqref="A2:J2"/>
    </sheetView>
  </sheetViews>
  <sheetFormatPr baseColWidth="10" defaultColWidth="11.42578125" defaultRowHeight="14.25" x14ac:dyDescent="0.2"/>
  <cols>
    <col min="1" max="1" width="33" style="95" bestFit="1" customWidth="1"/>
    <col min="2" max="2" width="15.140625" style="95" customWidth="1"/>
    <col min="3" max="3" width="39.42578125" style="95" customWidth="1"/>
    <col min="4" max="4" width="21.140625" style="115" customWidth="1"/>
    <col min="5" max="5" width="22" style="115" customWidth="1"/>
    <col min="6" max="6" width="16.7109375" style="115" customWidth="1"/>
    <col min="7" max="7" width="20.28515625" style="116" customWidth="1"/>
    <col min="8" max="8" width="24.7109375" style="95" customWidth="1"/>
    <col min="9" max="9" width="21.42578125" style="95" customWidth="1"/>
    <col min="10" max="10" width="20.7109375" style="95" customWidth="1"/>
    <col min="11" max="16384" width="11.42578125" style="95"/>
  </cols>
  <sheetData>
    <row r="1" spans="1:10" ht="140.25" customHeight="1" x14ac:dyDescent="0.2">
      <c r="A1" s="212"/>
      <c r="B1" s="212"/>
      <c r="C1" s="212"/>
      <c r="D1" s="212"/>
      <c r="E1" s="212"/>
      <c r="F1" s="212"/>
      <c r="G1" s="212"/>
      <c r="H1" s="212"/>
      <c r="I1" s="212"/>
    </row>
    <row r="2" spans="1:10" ht="27" customHeight="1" x14ac:dyDescent="0.4">
      <c r="A2" s="283" t="s">
        <v>306</v>
      </c>
      <c r="B2" s="284"/>
      <c r="C2" s="284"/>
      <c r="D2" s="284"/>
      <c r="E2" s="284"/>
      <c r="F2" s="284"/>
      <c r="G2" s="284"/>
      <c r="H2" s="284"/>
      <c r="I2" s="284"/>
      <c r="J2" s="284"/>
    </row>
    <row r="3" spans="1:10" ht="36" x14ac:dyDescent="0.2">
      <c r="A3" s="96" t="s">
        <v>226</v>
      </c>
      <c r="B3" s="97" t="s">
        <v>18</v>
      </c>
      <c r="C3" s="97" t="s">
        <v>227</v>
      </c>
      <c r="D3" s="97" t="s">
        <v>19</v>
      </c>
      <c r="E3" s="96" t="s">
        <v>228</v>
      </c>
      <c r="F3" s="96" t="s">
        <v>20</v>
      </c>
      <c r="G3" s="98" t="s">
        <v>21</v>
      </c>
      <c r="H3" s="97" t="s">
        <v>229</v>
      </c>
      <c r="I3" s="98" t="s">
        <v>94</v>
      </c>
      <c r="J3" s="97" t="s">
        <v>230</v>
      </c>
    </row>
    <row r="4" spans="1:10" ht="34.5" customHeight="1" x14ac:dyDescent="0.2">
      <c r="A4" s="62" t="s">
        <v>170</v>
      </c>
      <c r="B4" s="143">
        <f>'Ponderación Características'!C16</f>
        <v>4</v>
      </c>
      <c r="C4" s="144">
        <f t="shared" ref="C4:C11" si="0">+(B4/$B$12)</f>
        <v>0.14285714285714285</v>
      </c>
      <c r="D4" s="145">
        <f>ROUND(G30,1)</f>
        <v>4.5</v>
      </c>
      <c r="E4" s="146">
        <f>(C4*D4)</f>
        <v>0.64285714285714279</v>
      </c>
      <c r="F4" s="143">
        <v>5</v>
      </c>
      <c r="G4" s="144">
        <f t="shared" ref="G4:G12" si="1">(D4*100)/F4/100</f>
        <v>0.9</v>
      </c>
      <c r="H4" s="144" t="str">
        <f>IF(D4&gt;=4.5,"Se cumple plenamente",IF(AND(D4&gt;=4,D4&lt;=4.4),"Se cumple en alto grado",IF(AND(D4&gt;=3.5,D4&lt;=3.9),"Se cumple aceptablemente",IF(AND(D4&gt;=2.6,D4&lt;=3.4),"Se cumple insatisfactoriamente","No cumple"))))</f>
        <v>Se cumple plenamente</v>
      </c>
      <c r="I4" s="135">
        <f>H30</f>
        <v>0</v>
      </c>
      <c r="J4" s="147"/>
    </row>
    <row r="5" spans="1:10" ht="17.25" customHeight="1" x14ac:dyDescent="0.2">
      <c r="A5" s="62" t="s">
        <v>186</v>
      </c>
      <c r="B5" s="143">
        <f>'Ponderación Características'!C17</f>
        <v>4</v>
      </c>
      <c r="C5" s="144">
        <f t="shared" si="0"/>
        <v>0.14285714285714285</v>
      </c>
      <c r="D5" s="145">
        <f>ROUND(G32,1)</f>
        <v>2</v>
      </c>
      <c r="E5" s="146">
        <f t="shared" ref="E5:E10" si="2">(C5*D5)</f>
        <v>0.2857142857142857</v>
      </c>
      <c r="F5" s="143">
        <v>5</v>
      </c>
      <c r="G5" s="144">
        <f t="shared" si="1"/>
        <v>0.4</v>
      </c>
      <c r="H5" s="144" t="str">
        <f t="shared" ref="H5:H12" si="3">IF(D5&gt;=4.5,"Se cumple plenamente",IF(AND(D5&gt;=4,D5&lt;=4.4),"Se cumple en alto grado",IF(AND(D5&gt;=3.5,D5&lt;=3.9),"Se cumple aceptablemente",IF(AND(D5&gt;=2.6,D5&lt;=3.4),"Se cumple insatisfactoriamente","No cumple"))))</f>
        <v>No cumple</v>
      </c>
      <c r="I5" s="135">
        <f>H32</f>
        <v>0</v>
      </c>
      <c r="J5" s="147"/>
    </row>
    <row r="6" spans="1:10" ht="25.5" x14ac:dyDescent="0.2">
      <c r="A6" s="62" t="s">
        <v>187</v>
      </c>
      <c r="B6" s="143">
        <f>'Ponderación Características'!C18</f>
        <v>4</v>
      </c>
      <c r="C6" s="144">
        <f t="shared" si="0"/>
        <v>0.14285714285714285</v>
      </c>
      <c r="D6" s="145">
        <f>ROUND(G35,1)</f>
        <v>2.1</v>
      </c>
      <c r="E6" s="146">
        <f t="shared" si="2"/>
        <v>0.3</v>
      </c>
      <c r="F6" s="143">
        <v>5</v>
      </c>
      <c r="G6" s="144">
        <f t="shared" si="1"/>
        <v>0.42</v>
      </c>
      <c r="H6" s="144" t="str">
        <f t="shared" si="3"/>
        <v>No cumple</v>
      </c>
      <c r="I6" s="135">
        <f>H35</f>
        <v>0</v>
      </c>
      <c r="J6" s="147"/>
    </row>
    <row r="7" spans="1:10" ht="16.5" customHeight="1" x14ac:dyDescent="0.2">
      <c r="A7" s="62" t="s">
        <v>188</v>
      </c>
      <c r="B7" s="143">
        <f>'Ponderación Características'!C19</f>
        <v>3</v>
      </c>
      <c r="C7" s="144">
        <f t="shared" si="0"/>
        <v>0.10714285714285714</v>
      </c>
      <c r="D7" s="145">
        <f>ROUND(G42,1)</f>
        <v>4</v>
      </c>
      <c r="E7" s="146">
        <f t="shared" si="2"/>
        <v>0.42857142857142855</v>
      </c>
      <c r="F7" s="143">
        <v>5</v>
      </c>
      <c r="G7" s="144">
        <f t="shared" si="1"/>
        <v>0.8</v>
      </c>
      <c r="H7" s="144" t="str">
        <f t="shared" si="3"/>
        <v>Se cumple en alto grado</v>
      </c>
      <c r="I7" s="135">
        <f>H42</f>
        <v>0</v>
      </c>
      <c r="J7" s="147"/>
    </row>
    <row r="8" spans="1:10" ht="29.25" customHeight="1" x14ac:dyDescent="0.2">
      <c r="A8" s="62" t="s">
        <v>189</v>
      </c>
      <c r="B8" s="143">
        <f>'Ponderación Características'!C20</f>
        <v>3</v>
      </c>
      <c r="C8" s="144">
        <f t="shared" si="0"/>
        <v>0.10714285714285714</v>
      </c>
      <c r="D8" s="145">
        <f>ROUND(G45,1)</f>
        <v>3.5</v>
      </c>
      <c r="E8" s="146">
        <f t="shared" si="2"/>
        <v>0.375</v>
      </c>
      <c r="F8" s="143">
        <v>5</v>
      </c>
      <c r="G8" s="144">
        <f t="shared" si="1"/>
        <v>0.7</v>
      </c>
      <c r="H8" s="144" t="str">
        <f t="shared" si="3"/>
        <v>Se cumple aceptablemente</v>
      </c>
      <c r="I8" s="135">
        <f>H45</f>
        <v>0</v>
      </c>
      <c r="J8" s="147"/>
    </row>
    <row r="9" spans="1:10" ht="42.75" customHeight="1" x14ac:dyDescent="0.2">
      <c r="A9" s="62" t="s">
        <v>190</v>
      </c>
      <c r="B9" s="143">
        <f>'Ponderación Características'!C21</f>
        <v>4</v>
      </c>
      <c r="C9" s="144">
        <f t="shared" si="0"/>
        <v>0.14285714285714285</v>
      </c>
      <c r="D9" s="145">
        <f>ROUND(G47,1)</f>
        <v>3.7</v>
      </c>
      <c r="E9" s="146">
        <f t="shared" si="2"/>
        <v>0.52857142857142858</v>
      </c>
      <c r="F9" s="143">
        <v>5</v>
      </c>
      <c r="G9" s="144">
        <f t="shared" si="1"/>
        <v>0.74</v>
      </c>
      <c r="H9" s="144" t="str">
        <f t="shared" si="3"/>
        <v>Se cumple aceptablemente</v>
      </c>
      <c r="I9" s="135">
        <f>H47</f>
        <v>0</v>
      </c>
      <c r="J9" s="147"/>
    </row>
    <row r="10" spans="1:10" x14ac:dyDescent="0.2">
      <c r="A10" s="62" t="s">
        <v>191</v>
      </c>
      <c r="B10" s="143">
        <f>'Ponderación Características'!C22</f>
        <v>3</v>
      </c>
      <c r="C10" s="144">
        <f t="shared" si="0"/>
        <v>0.10714285714285714</v>
      </c>
      <c r="D10" s="145">
        <f>ROUND(G50,1)</f>
        <v>2</v>
      </c>
      <c r="E10" s="146">
        <f t="shared" si="2"/>
        <v>0.21428571428571427</v>
      </c>
      <c r="F10" s="143">
        <v>5</v>
      </c>
      <c r="G10" s="144">
        <f t="shared" si="1"/>
        <v>0.4</v>
      </c>
      <c r="H10" s="144" t="str">
        <f t="shared" si="3"/>
        <v>No cumple</v>
      </c>
      <c r="I10" s="135">
        <f>H50</f>
        <v>0</v>
      </c>
      <c r="J10" s="147"/>
    </row>
    <row r="11" spans="1:10" x14ac:dyDescent="0.2">
      <c r="A11" s="62" t="s">
        <v>194</v>
      </c>
      <c r="B11" s="143">
        <f>'Ponderación Características'!C23</f>
        <v>3</v>
      </c>
      <c r="C11" s="144">
        <f t="shared" si="0"/>
        <v>0.10714285714285714</v>
      </c>
      <c r="D11" s="145">
        <f>ROUND(G51,1)</f>
        <v>1</v>
      </c>
      <c r="E11" s="146">
        <f>(C11*D11)</f>
        <v>0.10714285714285714</v>
      </c>
      <c r="F11" s="143">
        <v>5</v>
      </c>
      <c r="G11" s="144">
        <f t="shared" si="1"/>
        <v>0.2</v>
      </c>
      <c r="H11" s="144" t="str">
        <f t="shared" si="3"/>
        <v>No cumple</v>
      </c>
      <c r="I11" s="135">
        <f>H51</f>
        <v>0</v>
      </c>
      <c r="J11" s="147"/>
    </row>
    <row r="12" spans="1:10" ht="25.5" x14ac:dyDescent="0.2">
      <c r="A12" s="108" t="s">
        <v>231</v>
      </c>
      <c r="B12" s="148">
        <f>SUM(B4:B11)</f>
        <v>28</v>
      </c>
      <c r="C12" s="149">
        <f>SUM(C4:C11)</f>
        <v>0.99999999999999978</v>
      </c>
      <c r="D12" s="111">
        <f>ROUND(AVERAGE(D4:D11),1)</f>
        <v>2.9</v>
      </c>
      <c r="E12" s="146">
        <f>SUM(E4:E11)</f>
        <v>2.8821428571428571</v>
      </c>
      <c r="F12" s="143">
        <v>5</v>
      </c>
      <c r="G12" s="113">
        <f t="shared" si="1"/>
        <v>0.57999999999999996</v>
      </c>
      <c r="H12" s="144" t="str">
        <f t="shared" si="3"/>
        <v>Se cumple insatisfactoriamente</v>
      </c>
      <c r="I12" s="135"/>
      <c r="J12" s="147"/>
    </row>
    <row r="13" spans="1:10" ht="15" x14ac:dyDescent="0.25">
      <c r="A13" s="108" t="s">
        <v>232</v>
      </c>
      <c r="B13" s="109">
        <f>'Ponderación Factores'!B6</f>
        <v>4</v>
      </c>
      <c r="C13" s="114">
        <f>'Ponderación Factores'!C6</f>
        <v>9.5238095238095233E-2</v>
      </c>
      <c r="D13" s="150"/>
      <c r="E13" s="150"/>
      <c r="F13" s="150"/>
      <c r="G13" s="42"/>
      <c r="H13"/>
      <c r="I13"/>
      <c r="J13"/>
    </row>
    <row r="16" spans="1:10" x14ac:dyDescent="0.2">
      <c r="A16" s="95" t="s">
        <v>233</v>
      </c>
    </row>
    <row r="18" spans="1:9" ht="27" thickBot="1" x14ac:dyDescent="0.45">
      <c r="A18" s="285" t="s">
        <v>234</v>
      </c>
      <c r="B18" s="285"/>
    </row>
    <row r="19" spans="1:9" ht="15.75" x14ac:dyDescent="0.2">
      <c r="A19" s="151" t="s">
        <v>106</v>
      </c>
      <c r="B19" s="152" t="s">
        <v>107</v>
      </c>
    </row>
    <row r="20" spans="1:9" ht="15" x14ac:dyDescent="0.2">
      <c r="A20" s="153" t="s">
        <v>108</v>
      </c>
      <c r="B20" s="154" t="s">
        <v>109</v>
      </c>
      <c r="D20" s="291"/>
      <c r="E20" s="290" t="s">
        <v>376</v>
      </c>
      <c r="F20" s="290"/>
      <c r="G20" s="290"/>
      <c r="H20" s="290"/>
    </row>
    <row r="21" spans="1:9" ht="15" x14ac:dyDescent="0.2">
      <c r="A21" s="153" t="s">
        <v>110</v>
      </c>
      <c r="B21" s="154" t="s">
        <v>111</v>
      </c>
      <c r="D21" s="291"/>
      <c r="E21" s="290"/>
      <c r="F21" s="290"/>
      <c r="G21" s="290"/>
      <c r="H21" s="290"/>
    </row>
    <row r="22" spans="1:9" ht="15" x14ac:dyDescent="0.2">
      <c r="A22" s="153" t="s">
        <v>235</v>
      </c>
      <c r="B22" s="154" t="s">
        <v>113</v>
      </c>
      <c r="D22" s="291"/>
      <c r="E22" s="290"/>
      <c r="F22" s="290"/>
      <c r="G22" s="290"/>
      <c r="H22" s="290"/>
    </row>
    <row r="23" spans="1:9" ht="15" x14ac:dyDescent="0.2">
      <c r="A23" s="153" t="s">
        <v>114</v>
      </c>
      <c r="B23" s="154" t="s">
        <v>115</v>
      </c>
    </row>
    <row r="24" spans="1:9" ht="15.75" thickBot="1" x14ac:dyDescent="0.25">
      <c r="A24" s="155" t="s">
        <v>116</v>
      </c>
      <c r="B24" s="156" t="s">
        <v>117</v>
      </c>
    </row>
    <row r="27" spans="1:9" ht="45" customHeight="1" x14ac:dyDescent="0.2">
      <c r="A27" s="277" t="s">
        <v>270</v>
      </c>
      <c r="B27" s="277"/>
    </row>
    <row r="28" spans="1:9" ht="15" x14ac:dyDescent="0.25">
      <c r="A28" s="286" t="s">
        <v>140</v>
      </c>
      <c r="B28" s="287"/>
      <c r="C28" s="287"/>
      <c r="D28" s="287"/>
      <c r="E28" s="287"/>
      <c r="F28" s="287"/>
      <c r="G28" s="287"/>
      <c r="H28" s="287"/>
    </row>
    <row r="29" spans="1:9" s="116" customFormat="1" ht="30" x14ac:dyDescent="0.25">
      <c r="A29" s="120" t="s">
        <v>226</v>
      </c>
      <c r="B29" s="120" t="s">
        <v>237</v>
      </c>
      <c r="C29" s="120" t="s">
        <v>238</v>
      </c>
      <c r="D29" s="120" t="s">
        <v>239</v>
      </c>
      <c r="E29" s="120" t="s">
        <v>240</v>
      </c>
      <c r="F29" s="121" t="s">
        <v>241</v>
      </c>
      <c r="G29" s="121" t="s">
        <v>271</v>
      </c>
      <c r="H29" s="121" t="s">
        <v>94</v>
      </c>
    </row>
    <row r="30" spans="1:9" ht="63.75" x14ac:dyDescent="0.2">
      <c r="A30" s="270" t="s">
        <v>350</v>
      </c>
      <c r="B30" s="140" t="s">
        <v>257</v>
      </c>
      <c r="C30" s="157" t="s">
        <v>353</v>
      </c>
      <c r="D30" s="124">
        <v>5</v>
      </c>
      <c r="E30" s="124"/>
      <c r="F30" s="124">
        <f>IF(D30&lt;&gt;"",IF(E30&lt;&gt;"",D30*0.5+E30*0.5,D30),E30)</f>
        <v>5</v>
      </c>
      <c r="G30" s="258">
        <f>ROUND(AVERAGE(F30:F31),1)</f>
        <v>4.5</v>
      </c>
      <c r="H30" s="271"/>
      <c r="I30" s="116"/>
    </row>
    <row r="31" spans="1:9" ht="89.25" x14ac:dyDescent="0.2">
      <c r="A31" s="270"/>
      <c r="B31" s="140" t="s">
        <v>258</v>
      </c>
      <c r="C31" s="157" t="s">
        <v>354</v>
      </c>
      <c r="D31" s="124">
        <v>4</v>
      </c>
      <c r="E31" s="124"/>
      <c r="F31" s="124">
        <f t="shared" ref="F31:F52" si="4">IF(D31&lt;&gt;"",IF(E31&lt;&gt;"",D31*0.5+E31*0.5,D31),E31)</f>
        <v>4</v>
      </c>
      <c r="G31" s="259"/>
      <c r="H31" s="272"/>
      <c r="I31" s="116"/>
    </row>
    <row r="32" spans="1:9" ht="99" customHeight="1" x14ac:dyDescent="0.2">
      <c r="A32" s="270" t="s">
        <v>310</v>
      </c>
      <c r="B32" s="140" t="s">
        <v>259</v>
      </c>
      <c r="C32" s="157" t="s">
        <v>355</v>
      </c>
      <c r="D32" s="124">
        <v>3</v>
      </c>
      <c r="E32" s="124"/>
      <c r="F32" s="124">
        <f t="shared" si="4"/>
        <v>3</v>
      </c>
      <c r="G32" s="258">
        <f>ROUND(AVERAGE(F32:F34),1)</f>
        <v>2</v>
      </c>
      <c r="H32" s="271"/>
      <c r="I32" s="116"/>
    </row>
    <row r="33" spans="1:9" ht="63.75" x14ac:dyDescent="0.2">
      <c r="A33" s="270"/>
      <c r="B33" s="140" t="s">
        <v>260</v>
      </c>
      <c r="C33" s="157" t="s">
        <v>356</v>
      </c>
      <c r="D33" s="124">
        <v>1</v>
      </c>
      <c r="E33" s="124"/>
      <c r="F33" s="124">
        <f t="shared" si="4"/>
        <v>1</v>
      </c>
      <c r="G33" s="259"/>
      <c r="H33" s="272"/>
      <c r="I33" s="116"/>
    </row>
    <row r="34" spans="1:9" ht="89.25" x14ac:dyDescent="0.2">
      <c r="A34" s="270"/>
      <c r="B34" s="140" t="s">
        <v>261</v>
      </c>
      <c r="C34" s="157" t="s">
        <v>357</v>
      </c>
      <c r="D34" s="124">
        <v>2</v>
      </c>
      <c r="E34" s="124"/>
      <c r="F34" s="124">
        <f t="shared" si="4"/>
        <v>2</v>
      </c>
      <c r="G34" s="259"/>
      <c r="H34" s="272"/>
    </row>
    <row r="35" spans="1:9" ht="63.75" x14ac:dyDescent="0.2">
      <c r="A35" s="270" t="s">
        <v>351</v>
      </c>
      <c r="B35" s="140" t="s">
        <v>272</v>
      </c>
      <c r="C35" s="157" t="s">
        <v>358</v>
      </c>
      <c r="D35" s="124">
        <v>5</v>
      </c>
      <c r="E35" s="124"/>
      <c r="F35" s="124">
        <f t="shared" si="4"/>
        <v>5</v>
      </c>
      <c r="G35" s="281">
        <f>ROUND(AVERAGE(F35:F41),1)</f>
        <v>2.1</v>
      </c>
      <c r="H35" s="271"/>
    </row>
    <row r="36" spans="1:9" ht="89.25" x14ac:dyDescent="0.2">
      <c r="A36" s="270"/>
      <c r="B36" s="140" t="s">
        <v>273</v>
      </c>
      <c r="C36" s="157" t="s">
        <v>359</v>
      </c>
      <c r="D36" s="124">
        <v>5</v>
      </c>
      <c r="E36" s="124"/>
      <c r="F36" s="124">
        <f t="shared" si="4"/>
        <v>5</v>
      </c>
      <c r="G36" s="282"/>
      <c r="H36" s="272"/>
    </row>
    <row r="37" spans="1:9" ht="183" x14ac:dyDescent="0.2">
      <c r="A37" s="270"/>
      <c r="B37" s="140" t="s">
        <v>274</v>
      </c>
      <c r="C37" s="157" t="s">
        <v>360</v>
      </c>
      <c r="D37" s="124">
        <v>5</v>
      </c>
      <c r="E37" s="124"/>
      <c r="F37" s="124">
        <f t="shared" si="4"/>
        <v>5</v>
      </c>
      <c r="G37" s="282"/>
      <c r="H37" s="272"/>
    </row>
    <row r="38" spans="1:9" ht="183" x14ac:dyDescent="0.2">
      <c r="A38" s="270"/>
      <c r="B38" s="140" t="s">
        <v>275</v>
      </c>
      <c r="C38" s="157" t="s">
        <v>361</v>
      </c>
      <c r="D38" s="124"/>
      <c r="E38" s="124"/>
      <c r="F38" s="124">
        <f t="shared" si="4"/>
        <v>0</v>
      </c>
      <c r="G38" s="282"/>
      <c r="H38" s="272"/>
    </row>
    <row r="39" spans="1:9" ht="208.5" x14ac:dyDescent="0.2">
      <c r="A39" s="270"/>
      <c r="B39" s="140" t="s">
        <v>276</v>
      </c>
      <c r="C39" s="158" t="s">
        <v>362</v>
      </c>
      <c r="D39" s="124"/>
      <c r="E39" s="124"/>
      <c r="F39" s="124">
        <f t="shared" si="4"/>
        <v>0</v>
      </c>
      <c r="G39" s="282"/>
      <c r="H39" s="272"/>
    </row>
    <row r="40" spans="1:9" ht="188.25" customHeight="1" x14ac:dyDescent="0.2">
      <c r="A40" s="270"/>
      <c r="B40" s="140" t="s">
        <v>277</v>
      </c>
      <c r="C40" s="157" t="s">
        <v>363</v>
      </c>
      <c r="D40" s="124"/>
      <c r="E40" s="124"/>
      <c r="F40" s="124">
        <f t="shared" si="4"/>
        <v>0</v>
      </c>
      <c r="G40" s="282"/>
      <c r="H40" s="272"/>
    </row>
    <row r="41" spans="1:9" ht="219" x14ac:dyDescent="0.2">
      <c r="A41" s="270"/>
      <c r="B41" s="140" t="s">
        <v>278</v>
      </c>
      <c r="C41" s="157" t="s">
        <v>364</v>
      </c>
      <c r="D41" s="124"/>
      <c r="E41" s="124"/>
      <c r="F41" s="124">
        <f t="shared" si="4"/>
        <v>0</v>
      </c>
      <c r="G41" s="282"/>
      <c r="H41" s="272"/>
    </row>
    <row r="42" spans="1:9" ht="107.25" customHeight="1" x14ac:dyDescent="0.2">
      <c r="A42" s="270" t="s">
        <v>325</v>
      </c>
      <c r="B42" s="140" t="s">
        <v>279</v>
      </c>
      <c r="C42" s="157" t="s">
        <v>365</v>
      </c>
      <c r="D42" s="124">
        <v>5</v>
      </c>
      <c r="E42" s="124"/>
      <c r="F42" s="124">
        <f t="shared" si="4"/>
        <v>5</v>
      </c>
      <c r="G42" s="258">
        <f>ROUND(AVERAGE(F42:F44),1)</f>
        <v>4</v>
      </c>
      <c r="H42" s="271"/>
      <c r="I42" s="116"/>
    </row>
    <row r="43" spans="1:9" ht="84.75" customHeight="1" x14ac:dyDescent="0.2">
      <c r="A43" s="270"/>
      <c r="B43" s="140" t="s">
        <v>280</v>
      </c>
      <c r="C43" s="157" t="s">
        <v>366</v>
      </c>
      <c r="D43" s="124">
        <v>4</v>
      </c>
      <c r="E43" s="124"/>
      <c r="F43" s="124">
        <f t="shared" si="4"/>
        <v>4</v>
      </c>
      <c r="G43" s="259"/>
      <c r="H43" s="272"/>
      <c r="I43" s="116"/>
    </row>
    <row r="44" spans="1:9" ht="123" customHeight="1" x14ac:dyDescent="0.2">
      <c r="A44" s="270"/>
      <c r="B44" s="140" t="s">
        <v>281</v>
      </c>
      <c r="C44" s="157" t="s">
        <v>367</v>
      </c>
      <c r="D44" s="124">
        <v>3</v>
      </c>
      <c r="E44" s="124"/>
      <c r="F44" s="124">
        <f t="shared" si="4"/>
        <v>3</v>
      </c>
      <c r="G44" s="259"/>
      <c r="H44" s="272"/>
    </row>
    <row r="45" spans="1:9" ht="51" x14ac:dyDescent="0.2">
      <c r="A45" s="270" t="s">
        <v>352</v>
      </c>
      <c r="B45" s="140" t="s">
        <v>282</v>
      </c>
      <c r="C45" s="157" t="s">
        <v>368</v>
      </c>
      <c r="D45" s="124">
        <v>2</v>
      </c>
      <c r="E45" s="124"/>
      <c r="F45" s="124">
        <f t="shared" si="4"/>
        <v>2</v>
      </c>
      <c r="G45" s="258">
        <f>ROUND(AVERAGE(F45:F46),1)</f>
        <v>3.5</v>
      </c>
      <c r="H45" s="271"/>
      <c r="I45" s="116"/>
    </row>
    <row r="46" spans="1:9" ht="127.5" x14ac:dyDescent="0.2">
      <c r="A46" s="270"/>
      <c r="B46" s="140" t="s">
        <v>283</v>
      </c>
      <c r="C46" s="157" t="s">
        <v>369</v>
      </c>
      <c r="D46" s="124">
        <v>5</v>
      </c>
      <c r="E46" s="124"/>
      <c r="F46" s="124">
        <f t="shared" si="4"/>
        <v>5</v>
      </c>
      <c r="G46" s="259"/>
      <c r="H46" s="272"/>
      <c r="I46" s="159"/>
    </row>
    <row r="47" spans="1:9" ht="83.25" customHeight="1" x14ac:dyDescent="0.2">
      <c r="A47" s="270" t="s">
        <v>335</v>
      </c>
      <c r="B47" s="140" t="s">
        <v>284</v>
      </c>
      <c r="C47" s="157" t="s">
        <v>370</v>
      </c>
      <c r="D47" s="124">
        <v>4</v>
      </c>
      <c r="E47" s="124"/>
      <c r="F47" s="124">
        <f t="shared" si="4"/>
        <v>4</v>
      </c>
      <c r="G47" s="258">
        <f>ROUND(AVERAGE(F47:F49),1)</f>
        <v>3.7</v>
      </c>
      <c r="H47" s="271"/>
    </row>
    <row r="48" spans="1:9" ht="98.25" customHeight="1" x14ac:dyDescent="0.2">
      <c r="A48" s="270"/>
      <c r="B48" s="140" t="s">
        <v>285</v>
      </c>
      <c r="C48" s="157" t="s">
        <v>371</v>
      </c>
      <c r="D48" s="124">
        <v>4</v>
      </c>
      <c r="E48" s="124"/>
      <c r="F48" s="124">
        <f t="shared" si="4"/>
        <v>4</v>
      </c>
      <c r="G48" s="259"/>
      <c r="H48" s="272"/>
    </row>
    <row r="49" spans="1:8" ht="99" customHeight="1" x14ac:dyDescent="0.2">
      <c r="A49" s="270"/>
      <c r="B49" s="140" t="s">
        <v>286</v>
      </c>
      <c r="C49" s="157" t="s">
        <v>372</v>
      </c>
      <c r="D49" s="124">
        <v>3</v>
      </c>
      <c r="E49" s="124"/>
      <c r="F49" s="124">
        <f t="shared" si="4"/>
        <v>3</v>
      </c>
      <c r="G49" s="259"/>
      <c r="H49" s="272"/>
    </row>
    <row r="50" spans="1:8" ht="95.25" customHeight="1" x14ac:dyDescent="0.2">
      <c r="A50" s="88" t="s">
        <v>340</v>
      </c>
      <c r="B50" s="140" t="s">
        <v>287</v>
      </c>
      <c r="C50" s="157" t="s">
        <v>373</v>
      </c>
      <c r="D50" s="124">
        <v>2</v>
      </c>
      <c r="E50" s="124"/>
      <c r="F50" s="124">
        <f t="shared" si="4"/>
        <v>2</v>
      </c>
      <c r="G50" s="133">
        <f>ROUND(AVERAGE(F50),1)</f>
        <v>2</v>
      </c>
      <c r="H50" s="141"/>
    </row>
    <row r="51" spans="1:8" ht="122.25" customHeight="1" x14ac:dyDescent="0.2">
      <c r="A51" s="270" t="s">
        <v>344</v>
      </c>
      <c r="B51" s="140" t="s">
        <v>288</v>
      </c>
      <c r="C51" s="157" t="s">
        <v>374</v>
      </c>
      <c r="D51" s="124">
        <v>1</v>
      </c>
      <c r="E51" s="124"/>
      <c r="F51" s="124">
        <f t="shared" si="4"/>
        <v>1</v>
      </c>
      <c r="G51" s="288">
        <f>ROUND(AVERAGE(F51:F52),1)</f>
        <v>1</v>
      </c>
      <c r="H51" s="271"/>
    </row>
    <row r="52" spans="1:8" ht="66.75" customHeight="1" x14ac:dyDescent="0.2">
      <c r="A52" s="270"/>
      <c r="B52" s="140" t="s">
        <v>289</v>
      </c>
      <c r="C52" s="157" t="s">
        <v>375</v>
      </c>
      <c r="D52" s="124">
        <v>1</v>
      </c>
      <c r="E52" s="124"/>
      <c r="F52" s="124">
        <f t="shared" si="4"/>
        <v>1</v>
      </c>
      <c r="G52" s="289"/>
      <c r="H52" s="273"/>
    </row>
  </sheetData>
  <mergeCells count="28">
    <mergeCell ref="A51:A52"/>
    <mergeCell ref="G51:G52"/>
    <mergeCell ref="H51:H52"/>
    <mergeCell ref="E20:H22"/>
    <mergeCell ref="D20:D22"/>
    <mergeCell ref="A47:A49"/>
    <mergeCell ref="G47:G49"/>
    <mergeCell ref="H47:H49"/>
    <mergeCell ref="A42:A44"/>
    <mergeCell ref="G42:G44"/>
    <mergeCell ref="H42:H44"/>
    <mergeCell ref="A45:A46"/>
    <mergeCell ref="G45:G46"/>
    <mergeCell ref="H45:H46"/>
    <mergeCell ref="A32:A34"/>
    <mergeCell ref="G32:G34"/>
    <mergeCell ref="H32:H34"/>
    <mergeCell ref="A35:A41"/>
    <mergeCell ref="G35:G41"/>
    <mergeCell ref="H35:H41"/>
    <mergeCell ref="A1:I1"/>
    <mergeCell ref="A2:J2"/>
    <mergeCell ref="A18:B18"/>
    <mergeCell ref="A27:B27"/>
    <mergeCell ref="A28:H28"/>
    <mergeCell ref="A30:A31"/>
    <mergeCell ref="G30:G31"/>
    <mergeCell ref="H30:H31"/>
  </mergeCells>
  <phoneticPr fontId="50" type="noConversion"/>
  <dataValidations disablePrompts="1" count="1">
    <dataValidation type="decimal" allowBlank="1" showInputMessage="1" showErrorMessage="1" errorTitle="Dato Incorrecto" error="Por favor digite un valor correcto entre 0,0 - 5,0. Recuerde que cada computador maneja un separador de decimales diferente(intente con punto o coma, preferiblemente utilice el teclado numérico del lado derecho de su PC" sqref="D30:E52" xr:uid="{00000000-0002-0000-0800-000000000000}">
      <formula1>0</formula1>
      <formula2>5</formula2>
    </dataValidation>
  </dataValidations>
  <pageMargins left="0.7" right="0.7" top="0.75" bottom="0.75" header="0.3" footer="0.3"/>
  <pageSetup paperSize="9" orientation="portrait" horizontalDpi="0"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vt:i4>
      </vt:variant>
      <vt:variant>
        <vt:lpstr>Rangos con nombre</vt:lpstr>
      </vt:variant>
      <vt:variant>
        <vt:i4>1</vt:i4>
      </vt:variant>
    </vt:vector>
  </HeadingPairs>
  <TitlesOfParts>
    <vt:vector size="32" baseType="lpstr">
      <vt:lpstr>FO-GA-16</vt:lpstr>
      <vt:lpstr>Programa</vt:lpstr>
      <vt:lpstr>Escalas</vt:lpstr>
      <vt:lpstr>Ponderación Factores</vt:lpstr>
      <vt:lpstr>Ponderación Características</vt:lpstr>
      <vt:lpstr>Tabla general - Resumen</vt:lpstr>
      <vt:lpstr>F1 - Calif Caract</vt:lpstr>
      <vt:lpstr>F2 - Calif Caract</vt:lpstr>
      <vt:lpstr>F3 - Calif Caract</vt:lpstr>
      <vt:lpstr>F4 - Calif Caract</vt:lpstr>
      <vt:lpstr>F5 - Calif Caract</vt:lpstr>
      <vt:lpstr>F6 - Calif Caract</vt:lpstr>
      <vt:lpstr>F7 - Calif Caract</vt:lpstr>
      <vt:lpstr>F8 - Calif Caract</vt:lpstr>
      <vt:lpstr>F9 - Calif Caract</vt:lpstr>
      <vt:lpstr>F10 - Calif Caract</vt:lpstr>
      <vt:lpstr>F11 - Calif Caract</vt:lpstr>
      <vt:lpstr>F12 - Calif Caract</vt:lpstr>
      <vt:lpstr>CONTROL DE CAMBIOS</vt:lpstr>
      <vt:lpstr>F1 - Pond Caract</vt:lpstr>
      <vt:lpstr>F2 - Pond Caract</vt:lpstr>
      <vt:lpstr>F3 - Pond Caract</vt:lpstr>
      <vt:lpstr>F4 - Pond Caract</vt:lpstr>
      <vt:lpstr>F5 - Pond Caract</vt:lpstr>
      <vt:lpstr>F6 - Pond Caract</vt:lpstr>
      <vt:lpstr>F7 - Pond Caract</vt:lpstr>
      <vt:lpstr>F8 - Pond Caract</vt:lpstr>
      <vt:lpstr>F9 - Pond Caract</vt:lpstr>
      <vt:lpstr>F10 - Pond Caract</vt:lpstr>
      <vt:lpstr>F11 - Pond Caract</vt:lpstr>
      <vt:lpstr>F12 - Pond Caract</vt:lpstr>
      <vt:lpstr>Programa!Área_de_impresión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Eduardo Sanchez Pacheco</dc:creator>
  <cp:lastModifiedBy>ufps</cp:lastModifiedBy>
  <cp:lastPrinted>2023-04-24T23:38:17Z</cp:lastPrinted>
  <dcterms:created xsi:type="dcterms:W3CDTF">2016-05-16T17:42:15Z</dcterms:created>
  <dcterms:modified xsi:type="dcterms:W3CDTF">2023-05-23T14:14:11Z</dcterms:modified>
</cp:coreProperties>
</file>